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86.10.5\обменник\Паряева Дарья Викторовна\кадры новые ОТЧЕТЫ\"/>
    </mc:Choice>
  </mc:AlternateContent>
  <bookViews>
    <workbookView xWindow="0" yWindow="0" windowWidth="15480" windowHeight="10410"/>
  </bookViews>
  <sheets>
    <sheet name="Перечень мониторингов" sheetId="1" r:id="rId1"/>
    <sheet name="МО детально" sheetId="2" r:id="rId2"/>
    <sheet name="Распечатать" sheetId="3" r:id="rId3"/>
  </sheets>
  <calcPr calcId="162913"/>
</workbook>
</file>

<file path=xl/calcChain.xml><?xml version="1.0" encoding="utf-8"?>
<calcChain xmlns="http://schemas.openxmlformats.org/spreadsheetml/2006/main">
  <c r="AD99" i="3" l="1"/>
  <c r="T99" i="3"/>
  <c r="S99" i="3"/>
  <c r="AC98" i="3"/>
  <c r="I98" i="3" s="1"/>
  <c r="AA98" i="3"/>
  <c r="Z98" i="3"/>
  <c r="Y98" i="3"/>
  <c r="X98" i="3"/>
  <c r="W98" i="3"/>
  <c r="V98" i="3"/>
  <c r="U98" i="3"/>
  <c r="R98" i="3"/>
  <c r="Q98" i="3"/>
  <c r="O98" i="3"/>
  <c r="N98" i="3"/>
  <c r="M98" i="3"/>
  <c r="L98" i="3"/>
  <c r="J98" i="3"/>
  <c r="E98" i="3"/>
  <c r="AC97" i="3"/>
  <c r="I97" i="3" s="1"/>
  <c r="AA97" i="3"/>
  <c r="Z97" i="3"/>
  <c r="Y97" i="3"/>
  <c r="X97" i="3"/>
  <c r="W97" i="3"/>
  <c r="V97" i="3"/>
  <c r="U97" i="3"/>
  <c r="R97" i="3"/>
  <c r="Q97" i="3"/>
  <c r="O97" i="3"/>
  <c r="N97" i="3"/>
  <c r="M97" i="3"/>
  <c r="L97" i="3"/>
  <c r="J97" i="3"/>
  <c r="E97" i="3"/>
  <c r="AC96" i="3"/>
  <c r="I96" i="3" s="1"/>
  <c r="AA96" i="3"/>
  <c r="Z96" i="3"/>
  <c r="Y96" i="3"/>
  <c r="X96" i="3"/>
  <c r="W96" i="3"/>
  <c r="V96" i="3"/>
  <c r="U96" i="3"/>
  <c r="R96" i="3"/>
  <c r="Q96" i="3"/>
  <c r="O96" i="3"/>
  <c r="N96" i="3"/>
  <c r="M96" i="3"/>
  <c r="L96" i="3"/>
  <c r="J96" i="3"/>
  <c r="E96" i="3"/>
  <c r="AC95" i="3"/>
  <c r="I95" i="3" s="1"/>
  <c r="AA95" i="3"/>
  <c r="Z95" i="3"/>
  <c r="Y95" i="3"/>
  <c r="X95" i="3"/>
  <c r="W95" i="3"/>
  <c r="V95" i="3"/>
  <c r="U95" i="3"/>
  <c r="R95" i="3"/>
  <c r="Q95" i="3"/>
  <c r="O95" i="3"/>
  <c r="N95" i="3"/>
  <c r="M95" i="3"/>
  <c r="L95" i="3"/>
  <c r="J95" i="3"/>
  <c r="E95" i="3"/>
  <c r="AC94" i="3"/>
  <c r="I94" i="3" s="1"/>
  <c r="AA94" i="3"/>
  <c r="Z94" i="3"/>
  <c r="Y94" i="3"/>
  <c r="X94" i="3"/>
  <c r="W94" i="3"/>
  <c r="V94" i="3"/>
  <c r="U94" i="3"/>
  <c r="R94" i="3"/>
  <c r="Q94" i="3"/>
  <c r="O94" i="3"/>
  <c r="N94" i="3"/>
  <c r="M94" i="3"/>
  <c r="L94" i="3"/>
  <c r="J94" i="3"/>
  <c r="E94" i="3"/>
  <c r="AC93" i="3"/>
  <c r="I93" i="3" s="1"/>
  <c r="AA93" i="3"/>
  <c r="Z93" i="3"/>
  <c r="Y93" i="3"/>
  <c r="X93" i="3"/>
  <c r="W93" i="3"/>
  <c r="V93" i="3"/>
  <c r="U93" i="3"/>
  <c r="R93" i="3"/>
  <c r="Q93" i="3"/>
  <c r="O93" i="3"/>
  <c r="N93" i="3"/>
  <c r="M93" i="3"/>
  <c r="L93" i="3"/>
  <c r="J93" i="3"/>
  <c r="E93" i="3"/>
  <c r="AC92" i="3"/>
  <c r="I92" i="3" s="1"/>
  <c r="AA92" i="3"/>
  <c r="Z92" i="3"/>
  <c r="Y92" i="3"/>
  <c r="X92" i="3"/>
  <c r="W92" i="3"/>
  <c r="V92" i="3"/>
  <c r="U92" i="3"/>
  <c r="R92" i="3"/>
  <c r="Q92" i="3"/>
  <c r="O92" i="3"/>
  <c r="N92" i="3"/>
  <c r="M92" i="3"/>
  <c r="L92" i="3"/>
  <c r="J92" i="3"/>
  <c r="E92" i="3"/>
  <c r="AC91" i="3"/>
  <c r="I91" i="3" s="1"/>
  <c r="AA91" i="3"/>
  <c r="Z91" i="3"/>
  <c r="Y91" i="3"/>
  <c r="X91" i="3"/>
  <c r="W91" i="3"/>
  <c r="V91" i="3"/>
  <c r="U91" i="3"/>
  <c r="R91" i="3"/>
  <c r="Q91" i="3"/>
  <c r="O91" i="3"/>
  <c r="N91" i="3"/>
  <c r="M91" i="3"/>
  <c r="L91" i="3"/>
  <c r="J91" i="3"/>
  <c r="E91" i="3"/>
  <c r="AC90" i="3"/>
  <c r="I90" i="3" s="1"/>
  <c r="AA90" i="3"/>
  <c r="Z90" i="3"/>
  <c r="Y90" i="3"/>
  <c r="X90" i="3"/>
  <c r="W90" i="3"/>
  <c r="V90" i="3"/>
  <c r="U90" i="3"/>
  <c r="R90" i="3"/>
  <c r="Q90" i="3"/>
  <c r="O90" i="3"/>
  <c r="N90" i="3"/>
  <c r="M90" i="3"/>
  <c r="L90" i="3"/>
  <c r="J90" i="3"/>
  <c r="E90" i="3"/>
  <c r="AC89" i="3"/>
  <c r="I89" i="3" s="1"/>
  <c r="AA89" i="3"/>
  <c r="Z89" i="3"/>
  <c r="Y89" i="3"/>
  <c r="X89" i="3"/>
  <c r="W89" i="3"/>
  <c r="V89" i="3"/>
  <c r="U89" i="3"/>
  <c r="R89" i="3"/>
  <c r="Q89" i="3"/>
  <c r="O89" i="3"/>
  <c r="N89" i="3"/>
  <c r="M89" i="3"/>
  <c r="L89" i="3"/>
  <c r="J89" i="3"/>
  <c r="E89" i="3"/>
  <c r="AC88" i="3"/>
  <c r="I88" i="3" s="1"/>
  <c r="AA88" i="3"/>
  <c r="Z88" i="3"/>
  <c r="Y88" i="3"/>
  <c r="X88" i="3"/>
  <c r="W88" i="3"/>
  <c r="V88" i="3"/>
  <c r="U88" i="3"/>
  <c r="R88" i="3"/>
  <c r="Q88" i="3"/>
  <c r="O88" i="3"/>
  <c r="N88" i="3"/>
  <c r="M88" i="3"/>
  <c r="L88" i="3"/>
  <c r="J88" i="3"/>
  <c r="E88" i="3"/>
  <c r="AC87" i="3"/>
  <c r="I87" i="3" s="1"/>
  <c r="AA87" i="3"/>
  <c r="Z87" i="3"/>
  <c r="Y87" i="3"/>
  <c r="X87" i="3"/>
  <c r="W87" i="3"/>
  <c r="V87" i="3"/>
  <c r="U87" i="3"/>
  <c r="R87" i="3"/>
  <c r="Q87" i="3"/>
  <c r="O87" i="3"/>
  <c r="N87" i="3"/>
  <c r="M87" i="3"/>
  <c r="L87" i="3"/>
  <c r="J87" i="3"/>
  <c r="E87" i="3"/>
  <c r="AC86" i="3"/>
  <c r="I86" i="3" s="1"/>
  <c r="AA86" i="3"/>
  <c r="Z86" i="3"/>
  <c r="Y86" i="3"/>
  <c r="X86" i="3"/>
  <c r="W86" i="3"/>
  <c r="V86" i="3"/>
  <c r="U86" i="3"/>
  <c r="R86" i="3"/>
  <c r="Q86" i="3"/>
  <c r="O86" i="3"/>
  <c r="N86" i="3"/>
  <c r="M86" i="3"/>
  <c r="L86" i="3"/>
  <c r="J86" i="3"/>
  <c r="E86" i="3"/>
  <c r="AC85" i="3"/>
  <c r="I85" i="3" s="1"/>
  <c r="AA85" i="3"/>
  <c r="Z85" i="3"/>
  <c r="Y85" i="3"/>
  <c r="X85" i="3"/>
  <c r="W85" i="3"/>
  <c r="V85" i="3"/>
  <c r="U85" i="3"/>
  <c r="R85" i="3"/>
  <c r="Q85" i="3"/>
  <c r="O85" i="3"/>
  <c r="N85" i="3"/>
  <c r="M85" i="3"/>
  <c r="L85" i="3"/>
  <c r="J85" i="3"/>
  <c r="E85" i="3"/>
  <c r="AC84" i="3"/>
  <c r="I84" i="3" s="1"/>
  <c r="AA84" i="3"/>
  <c r="Z84" i="3"/>
  <c r="Y84" i="3"/>
  <c r="X84" i="3"/>
  <c r="W84" i="3"/>
  <c r="V84" i="3"/>
  <c r="U84" i="3"/>
  <c r="R84" i="3"/>
  <c r="Q84" i="3"/>
  <c r="O84" i="3"/>
  <c r="N84" i="3"/>
  <c r="M84" i="3"/>
  <c r="L84" i="3"/>
  <c r="J84" i="3"/>
  <c r="E84" i="3"/>
  <c r="AC83" i="3"/>
  <c r="I83" i="3" s="1"/>
  <c r="AA83" i="3"/>
  <c r="Z83" i="3"/>
  <c r="Y83" i="3"/>
  <c r="X83" i="3"/>
  <c r="W83" i="3"/>
  <c r="V83" i="3"/>
  <c r="U83" i="3"/>
  <c r="R83" i="3"/>
  <c r="Q83" i="3"/>
  <c r="O83" i="3"/>
  <c r="N83" i="3"/>
  <c r="M83" i="3"/>
  <c r="L83" i="3"/>
  <c r="J83" i="3"/>
  <c r="E83" i="3"/>
  <c r="AC82" i="3"/>
  <c r="I82" i="3" s="1"/>
  <c r="AA82" i="3"/>
  <c r="Z82" i="3"/>
  <c r="Y82" i="3"/>
  <c r="X82" i="3"/>
  <c r="W82" i="3"/>
  <c r="V82" i="3"/>
  <c r="U82" i="3"/>
  <c r="R82" i="3"/>
  <c r="Q82" i="3"/>
  <c r="O82" i="3"/>
  <c r="N82" i="3"/>
  <c r="M82" i="3"/>
  <c r="L82" i="3"/>
  <c r="J82" i="3"/>
  <c r="E82" i="3"/>
  <c r="AC81" i="3"/>
  <c r="I81" i="3" s="1"/>
  <c r="AA81" i="3"/>
  <c r="Z81" i="3"/>
  <c r="Y81" i="3"/>
  <c r="X81" i="3"/>
  <c r="W81" i="3"/>
  <c r="V81" i="3"/>
  <c r="U81" i="3"/>
  <c r="R81" i="3"/>
  <c r="Q81" i="3"/>
  <c r="O81" i="3"/>
  <c r="N81" i="3"/>
  <c r="M81" i="3"/>
  <c r="L81" i="3"/>
  <c r="J81" i="3"/>
  <c r="E81" i="3"/>
  <c r="AC80" i="3"/>
  <c r="I80" i="3" s="1"/>
  <c r="AA80" i="3"/>
  <c r="Z80" i="3"/>
  <c r="Y80" i="3"/>
  <c r="X80" i="3"/>
  <c r="W80" i="3"/>
  <c r="V80" i="3"/>
  <c r="U80" i="3"/>
  <c r="R80" i="3"/>
  <c r="Q80" i="3"/>
  <c r="O80" i="3"/>
  <c r="N80" i="3"/>
  <c r="M80" i="3"/>
  <c r="L80" i="3"/>
  <c r="J80" i="3"/>
  <c r="E80" i="3"/>
  <c r="AC79" i="3"/>
  <c r="I79" i="3" s="1"/>
  <c r="AA79" i="3"/>
  <c r="Z79" i="3"/>
  <c r="Y79" i="3"/>
  <c r="X79" i="3"/>
  <c r="W79" i="3"/>
  <c r="V79" i="3"/>
  <c r="U79" i="3"/>
  <c r="R79" i="3"/>
  <c r="Q79" i="3"/>
  <c r="O79" i="3"/>
  <c r="N79" i="3"/>
  <c r="M79" i="3"/>
  <c r="L79" i="3"/>
  <c r="J79" i="3"/>
  <c r="E79" i="3"/>
  <c r="AC78" i="3"/>
  <c r="I78" i="3" s="1"/>
  <c r="AA78" i="3"/>
  <c r="Z78" i="3"/>
  <c r="Y78" i="3"/>
  <c r="X78" i="3"/>
  <c r="W78" i="3"/>
  <c r="V78" i="3"/>
  <c r="U78" i="3"/>
  <c r="R78" i="3"/>
  <c r="Q78" i="3"/>
  <c r="O78" i="3"/>
  <c r="N78" i="3"/>
  <c r="M78" i="3"/>
  <c r="L78" i="3"/>
  <c r="J78" i="3"/>
  <c r="E78" i="3"/>
  <c r="AC77" i="3"/>
  <c r="I77" i="3" s="1"/>
  <c r="AA77" i="3"/>
  <c r="Z77" i="3"/>
  <c r="Y77" i="3"/>
  <c r="X77" i="3"/>
  <c r="W77" i="3"/>
  <c r="V77" i="3"/>
  <c r="U77" i="3"/>
  <c r="R77" i="3"/>
  <c r="Q77" i="3"/>
  <c r="O77" i="3"/>
  <c r="N77" i="3"/>
  <c r="M77" i="3"/>
  <c r="L77" i="3"/>
  <c r="J77" i="3"/>
  <c r="E77" i="3"/>
  <c r="AC76" i="3"/>
  <c r="I76" i="3" s="1"/>
  <c r="AA76" i="3"/>
  <c r="Z76" i="3"/>
  <c r="Y76" i="3"/>
  <c r="X76" i="3"/>
  <c r="W76" i="3"/>
  <c r="V76" i="3"/>
  <c r="U76" i="3"/>
  <c r="R76" i="3"/>
  <c r="Q76" i="3"/>
  <c r="O76" i="3"/>
  <c r="N76" i="3"/>
  <c r="M76" i="3"/>
  <c r="L76" i="3"/>
  <c r="J76" i="3"/>
  <c r="E76" i="3"/>
  <c r="AC75" i="3"/>
  <c r="I75" i="3" s="1"/>
  <c r="AA75" i="3"/>
  <c r="Z75" i="3"/>
  <c r="Y75" i="3"/>
  <c r="X75" i="3"/>
  <c r="W75" i="3"/>
  <c r="V75" i="3"/>
  <c r="U75" i="3"/>
  <c r="R75" i="3"/>
  <c r="Q75" i="3"/>
  <c r="O75" i="3"/>
  <c r="N75" i="3"/>
  <c r="M75" i="3"/>
  <c r="L75" i="3"/>
  <c r="J75" i="3"/>
  <c r="E75" i="3"/>
  <c r="AC74" i="3"/>
  <c r="I74" i="3" s="1"/>
  <c r="AA74" i="3"/>
  <c r="Z74" i="3"/>
  <c r="Y74" i="3"/>
  <c r="X74" i="3"/>
  <c r="W74" i="3"/>
  <c r="V74" i="3"/>
  <c r="U74" i="3"/>
  <c r="R74" i="3"/>
  <c r="Q74" i="3"/>
  <c r="O74" i="3"/>
  <c r="N74" i="3"/>
  <c r="M74" i="3"/>
  <c r="L74" i="3"/>
  <c r="J74" i="3"/>
  <c r="E74" i="3"/>
  <c r="AC73" i="3"/>
  <c r="I73" i="3" s="1"/>
  <c r="AA73" i="3"/>
  <c r="Z73" i="3"/>
  <c r="Y73" i="3"/>
  <c r="X73" i="3"/>
  <c r="W73" i="3"/>
  <c r="V73" i="3"/>
  <c r="U73" i="3"/>
  <c r="R73" i="3"/>
  <c r="Q73" i="3"/>
  <c r="O73" i="3"/>
  <c r="N73" i="3"/>
  <c r="M73" i="3"/>
  <c r="L73" i="3"/>
  <c r="J73" i="3"/>
  <c r="E73" i="3"/>
  <c r="AC72" i="3"/>
  <c r="I72" i="3" s="1"/>
  <c r="AA72" i="3"/>
  <c r="Z72" i="3"/>
  <c r="Y72" i="3"/>
  <c r="X72" i="3"/>
  <c r="W72" i="3"/>
  <c r="V72" i="3"/>
  <c r="U72" i="3"/>
  <c r="R72" i="3"/>
  <c r="Q72" i="3"/>
  <c r="O72" i="3"/>
  <c r="N72" i="3"/>
  <c r="M72" i="3"/>
  <c r="L72" i="3"/>
  <c r="J72" i="3"/>
  <c r="E72" i="3"/>
  <c r="AC71" i="3"/>
  <c r="I71" i="3" s="1"/>
  <c r="AA71" i="3"/>
  <c r="Z71" i="3"/>
  <c r="Y71" i="3"/>
  <c r="X71" i="3"/>
  <c r="W71" i="3"/>
  <c r="V71" i="3"/>
  <c r="U71" i="3"/>
  <c r="R71" i="3"/>
  <c r="Q71" i="3"/>
  <c r="O71" i="3"/>
  <c r="N71" i="3"/>
  <c r="M71" i="3"/>
  <c r="L71" i="3"/>
  <c r="J71" i="3"/>
  <c r="E71" i="3"/>
  <c r="AC70" i="3"/>
  <c r="I70" i="3" s="1"/>
  <c r="AA70" i="3"/>
  <c r="Z70" i="3"/>
  <c r="Y70" i="3"/>
  <c r="X70" i="3"/>
  <c r="W70" i="3"/>
  <c r="V70" i="3"/>
  <c r="U70" i="3"/>
  <c r="R70" i="3"/>
  <c r="Q70" i="3"/>
  <c r="O70" i="3"/>
  <c r="N70" i="3"/>
  <c r="M70" i="3"/>
  <c r="L70" i="3"/>
  <c r="J70" i="3"/>
  <c r="E70" i="3"/>
  <c r="AC69" i="3"/>
  <c r="I69" i="3" s="1"/>
  <c r="AA69" i="3"/>
  <c r="Z69" i="3"/>
  <c r="Y69" i="3"/>
  <c r="X69" i="3"/>
  <c r="W69" i="3"/>
  <c r="V69" i="3"/>
  <c r="U69" i="3"/>
  <c r="R69" i="3"/>
  <c r="Q69" i="3"/>
  <c r="O69" i="3"/>
  <c r="N69" i="3"/>
  <c r="M69" i="3"/>
  <c r="L69" i="3"/>
  <c r="J69" i="3"/>
  <c r="E69" i="3"/>
  <c r="AC68" i="3"/>
  <c r="I68" i="3" s="1"/>
  <c r="AA68" i="3"/>
  <c r="Z68" i="3"/>
  <c r="Y68" i="3"/>
  <c r="X68" i="3"/>
  <c r="W68" i="3"/>
  <c r="V68" i="3"/>
  <c r="U68" i="3"/>
  <c r="R68" i="3"/>
  <c r="Q68" i="3"/>
  <c r="O68" i="3"/>
  <c r="N68" i="3"/>
  <c r="M68" i="3"/>
  <c r="L68" i="3"/>
  <c r="J68" i="3"/>
  <c r="E68" i="3"/>
  <c r="AC67" i="3"/>
  <c r="I67" i="3" s="1"/>
  <c r="AA67" i="3"/>
  <c r="Z67" i="3"/>
  <c r="Y67" i="3"/>
  <c r="X67" i="3"/>
  <c r="W67" i="3"/>
  <c r="V67" i="3"/>
  <c r="U67" i="3"/>
  <c r="R67" i="3"/>
  <c r="Q67" i="3"/>
  <c r="O67" i="3"/>
  <c r="N67" i="3"/>
  <c r="M67" i="3"/>
  <c r="L67" i="3"/>
  <c r="J67" i="3"/>
  <c r="E67" i="3"/>
  <c r="AC66" i="3"/>
  <c r="I66" i="3" s="1"/>
  <c r="AA66" i="3"/>
  <c r="Z66" i="3"/>
  <c r="Y66" i="3"/>
  <c r="X66" i="3"/>
  <c r="W66" i="3"/>
  <c r="V66" i="3"/>
  <c r="U66" i="3"/>
  <c r="R66" i="3"/>
  <c r="Q66" i="3"/>
  <c r="O66" i="3"/>
  <c r="N66" i="3"/>
  <c r="M66" i="3"/>
  <c r="L66" i="3"/>
  <c r="J66" i="3"/>
  <c r="E66" i="3"/>
  <c r="AC65" i="3"/>
  <c r="I65" i="3" s="1"/>
  <c r="AA65" i="3"/>
  <c r="Z65" i="3"/>
  <c r="Y65" i="3"/>
  <c r="X65" i="3"/>
  <c r="W65" i="3"/>
  <c r="V65" i="3"/>
  <c r="U65" i="3"/>
  <c r="R65" i="3"/>
  <c r="Q65" i="3"/>
  <c r="O65" i="3"/>
  <c r="N65" i="3"/>
  <c r="M65" i="3"/>
  <c r="L65" i="3"/>
  <c r="J65" i="3"/>
  <c r="E65" i="3"/>
  <c r="AC64" i="3"/>
  <c r="I64" i="3" s="1"/>
  <c r="AA64" i="3"/>
  <c r="Z64" i="3"/>
  <c r="Y64" i="3"/>
  <c r="X64" i="3"/>
  <c r="W64" i="3"/>
  <c r="V64" i="3"/>
  <c r="U64" i="3"/>
  <c r="R64" i="3"/>
  <c r="Q64" i="3"/>
  <c r="O64" i="3"/>
  <c r="N64" i="3"/>
  <c r="M64" i="3"/>
  <c r="L64" i="3"/>
  <c r="J64" i="3"/>
  <c r="E64" i="3"/>
  <c r="AC63" i="3"/>
  <c r="I63" i="3" s="1"/>
  <c r="AA63" i="3"/>
  <c r="Z63" i="3"/>
  <c r="Y63" i="3"/>
  <c r="X63" i="3"/>
  <c r="W63" i="3"/>
  <c r="V63" i="3"/>
  <c r="U63" i="3"/>
  <c r="R63" i="3"/>
  <c r="Q63" i="3"/>
  <c r="O63" i="3"/>
  <c r="N63" i="3"/>
  <c r="M63" i="3"/>
  <c r="L63" i="3"/>
  <c r="J63" i="3"/>
  <c r="E63" i="3"/>
  <c r="AC62" i="3"/>
  <c r="I62" i="3" s="1"/>
  <c r="AA62" i="3"/>
  <c r="Z62" i="3"/>
  <c r="Y62" i="3"/>
  <c r="X62" i="3"/>
  <c r="W62" i="3"/>
  <c r="V62" i="3"/>
  <c r="U62" i="3"/>
  <c r="R62" i="3"/>
  <c r="Q62" i="3"/>
  <c r="O62" i="3"/>
  <c r="N62" i="3"/>
  <c r="M62" i="3"/>
  <c r="L62" i="3"/>
  <c r="J62" i="3"/>
  <c r="E62" i="3"/>
  <c r="AC61" i="3"/>
  <c r="I61" i="3" s="1"/>
  <c r="AA61" i="3"/>
  <c r="Z61" i="3"/>
  <c r="Y61" i="3"/>
  <c r="X61" i="3"/>
  <c r="W61" i="3"/>
  <c r="V61" i="3"/>
  <c r="U61" i="3"/>
  <c r="R61" i="3"/>
  <c r="Q61" i="3"/>
  <c r="O61" i="3"/>
  <c r="N61" i="3"/>
  <c r="M61" i="3"/>
  <c r="L61" i="3"/>
  <c r="J61" i="3"/>
  <c r="E61" i="3"/>
  <c r="AC60" i="3"/>
  <c r="I60" i="3" s="1"/>
  <c r="AA60" i="3"/>
  <c r="Z60" i="3"/>
  <c r="Y60" i="3"/>
  <c r="X60" i="3"/>
  <c r="W60" i="3"/>
  <c r="V60" i="3"/>
  <c r="U60" i="3"/>
  <c r="R60" i="3"/>
  <c r="Q60" i="3"/>
  <c r="O60" i="3"/>
  <c r="N60" i="3"/>
  <c r="M60" i="3"/>
  <c r="L60" i="3"/>
  <c r="J60" i="3"/>
  <c r="E60" i="3"/>
  <c r="AC59" i="3"/>
  <c r="I59" i="3" s="1"/>
  <c r="AA59" i="3"/>
  <c r="Z59" i="3"/>
  <c r="Y59" i="3"/>
  <c r="X59" i="3"/>
  <c r="W59" i="3"/>
  <c r="V59" i="3"/>
  <c r="U59" i="3"/>
  <c r="R59" i="3"/>
  <c r="Q59" i="3"/>
  <c r="O59" i="3"/>
  <c r="N59" i="3"/>
  <c r="M59" i="3"/>
  <c r="L59" i="3"/>
  <c r="J59" i="3"/>
  <c r="E59" i="3"/>
  <c r="AC58" i="3"/>
  <c r="I58" i="3" s="1"/>
  <c r="AA58" i="3"/>
  <c r="Z58" i="3"/>
  <c r="Y58" i="3"/>
  <c r="X58" i="3"/>
  <c r="W58" i="3"/>
  <c r="V58" i="3"/>
  <c r="U58" i="3"/>
  <c r="R58" i="3"/>
  <c r="Q58" i="3"/>
  <c r="O58" i="3"/>
  <c r="N58" i="3"/>
  <c r="M58" i="3"/>
  <c r="L58" i="3"/>
  <c r="J58" i="3"/>
  <c r="E58" i="3"/>
  <c r="AC57" i="3"/>
  <c r="I57" i="3" s="1"/>
  <c r="AA57" i="3"/>
  <c r="Z57" i="3"/>
  <c r="Y57" i="3"/>
  <c r="X57" i="3"/>
  <c r="W57" i="3"/>
  <c r="V57" i="3"/>
  <c r="U57" i="3"/>
  <c r="R57" i="3"/>
  <c r="Q57" i="3"/>
  <c r="O57" i="3"/>
  <c r="N57" i="3"/>
  <c r="M57" i="3"/>
  <c r="L57" i="3"/>
  <c r="J57" i="3"/>
  <c r="E57" i="3"/>
  <c r="AC56" i="3"/>
  <c r="I56" i="3" s="1"/>
  <c r="AA56" i="3"/>
  <c r="Z56" i="3"/>
  <c r="Y56" i="3"/>
  <c r="X56" i="3"/>
  <c r="W56" i="3"/>
  <c r="V56" i="3"/>
  <c r="U56" i="3"/>
  <c r="R56" i="3"/>
  <c r="Q56" i="3"/>
  <c r="O56" i="3"/>
  <c r="N56" i="3"/>
  <c r="M56" i="3"/>
  <c r="L56" i="3"/>
  <c r="J56" i="3"/>
  <c r="E56" i="3"/>
  <c r="AC55" i="3"/>
  <c r="I55" i="3" s="1"/>
  <c r="AA55" i="3"/>
  <c r="Z55" i="3"/>
  <c r="Y55" i="3"/>
  <c r="X55" i="3"/>
  <c r="W55" i="3"/>
  <c r="V55" i="3"/>
  <c r="U55" i="3"/>
  <c r="R55" i="3"/>
  <c r="Q55" i="3"/>
  <c r="O55" i="3"/>
  <c r="N55" i="3"/>
  <c r="M55" i="3"/>
  <c r="L55" i="3"/>
  <c r="J55" i="3"/>
  <c r="E55" i="3"/>
  <c r="AC54" i="3"/>
  <c r="I54" i="3" s="1"/>
  <c r="AA54" i="3"/>
  <c r="Z54" i="3"/>
  <c r="Y54" i="3"/>
  <c r="X54" i="3"/>
  <c r="W54" i="3"/>
  <c r="V54" i="3"/>
  <c r="U54" i="3"/>
  <c r="R54" i="3"/>
  <c r="Q54" i="3"/>
  <c r="O54" i="3"/>
  <c r="N54" i="3"/>
  <c r="M54" i="3"/>
  <c r="L54" i="3"/>
  <c r="J54" i="3"/>
  <c r="E54" i="3"/>
  <c r="AC53" i="3"/>
  <c r="I53" i="3" s="1"/>
  <c r="AA53" i="3"/>
  <c r="Z53" i="3"/>
  <c r="Y53" i="3"/>
  <c r="X53" i="3"/>
  <c r="W53" i="3"/>
  <c r="V53" i="3"/>
  <c r="U53" i="3"/>
  <c r="R53" i="3"/>
  <c r="Q53" i="3"/>
  <c r="O53" i="3"/>
  <c r="N53" i="3"/>
  <c r="M53" i="3"/>
  <c r="L53" i="3"/>
  <c r="J53" i="3"/>
  <c r="E53" i="3"/>
  <c r="AC52" i="3"/>
  <c r="I52" i="3" s="1"/>
  <c r="AA52" i="3"/>
  <c r="Z52" i="3"/>
  <c r="Y52" i="3"/>
  <c r="X52" i="3"/>
  <c r="W52" i="3"/>
  <c r="V52" i="3"/>
  <c r="U52" i="3"/>
  <c r="R52" i="3"/>
  <c r="Q52" i="3"/>
  <c r="O52" i="3"/>
  <c r="N52" i="3"/>
  <c r="M52" i="3"/>
  <c r="L52" i="3"/>
  <c r="J52" i="3"/>
  <c r="E52" i="3"/>
  <c r="AC51" i="3"/>
  <c r="I51" i="3" s="1"/>
  <c r="AA51" i="3"/>
  <c r="Z51" i="3"/>
  <c r="Y51" i="3"/>
  <c r="X51" i="3"/>
  <c r="W51" i="3"/>
  <c r="V51" i="3"/>
  <c r="U51" i="3"/>
  <c r="R51" i="3"/>
  <c r="Q51" i="3"/>
  <c r="O51" i="3"/>
  <c r="N51" i="3"/>
  <c r="M51" i="3"/>
  <c r="L51" i="3"/>
  <c r="J51" i="3"/>
  <c r="E51" i="3"/>
  <c r="AC50" i="3"/>
  <c r="I50" i="3" s="1"/>
  <c r="AA50" i="3"/>
  <c r="Z50" i="3"/>
  <c r="Y50" i="3"/>
  <c r="X50" i="3"/>
  <c r="W50" i="3"/>
  <c r="V50" i="3"/>
  <c r="U50" i="3"/>
  <c r="R50" i="3"/>
  <c r="Q50" i="3"/>
  <c r="O50" i="3"/>
  <c r="N50" i="3"/>
  <c r="M50" i="3"/>
  <c r="L50" i="3"/>
  <c r="J50" i="3"/>
  <c r="E50" i="3"/>
  <c r="AC49" i="3"/>
  <c r="I49" i="3" s="1"/>
  <c r="AA49" i="3"/>
  <c r="Z49" i="3"/>
  <c r="Y49" i="3"/>
  <c r="X49" i="3"/>
  <c r="W49" i="3"/>
  <c r="V49" i="3"/>
  <c r="U49" i="3"/>
  <c r="R49" i="3"/>
  <c r="Q49" i="3"/>
  <c r="O49" i="3"/>
  <c r="N49" i="3"/>
  <c r="M49" i="3"/>
  <c r="L49" i="3"/>
  <c r="J49" i="3"/>
  <c r="E49" i="3"/>
  <c r="AC48" i="3"/>
  <c r="I48" i="3" s="1"/>
  <c r="AA48" i="3"/>
  <c r="Z48" i="3"/>
  <c r="Y48" i="3"/>
  <c r="X48" i="3"/>
  <c r="W48" i="3"/>
  <c r="V48" i="3"/>
  <c r="U48" i="3"/>
  <c r="R48" i="3"/>
  <c r="Q48" i="3"/>
  <c r="O48" i="3"/>
  <c r="N48" i="3"/>
  <c r="M48" i="3"/>
  <c r="L48" i="3"/>
  <c r="J48" i="3"/>
  <c r="E48" i="3"/>
  <c r="AC47" i="3"/>
  <c r="I47" i="3" s="1"/>
  <c r="AA47" i="3"/>
  <c r="Z47" i="3"/>
  <c r="Y47" i="3"/>
  <c r="X47" i="3"/>
  <c r="W47" i="3"/>
  <c r="V47" i="3"/>
  <c r="U47" i="3"/>
  <c r="R47" i="3"/>
  <c r="Q47" i="3"/>
  <c r="O47" i="3"/>
  <c r="N47" i="3"/>
  <c r="M47" i="3"/>
  <c r="L47" i="3"/>
  <c r="J47" i="3"/>
  <c r="E47" i="3"/>
  <c r="AC46" i="3"/>
  <c r="I46" i="3" s="1"/>
  <c r="AA46" i="3"/>
  <c r="Z46" i="3"/>
  <c r="Y46" i="3"/>
  <c r="X46" i="3"/>
  <c r="W46" i="3"/>
  <c r="V46" i="3"/>
  <c r="U46" i="3"/>
  <c r="R46" i="3"/>
  <c r="Q46" i="3"/>
  <c r="O46" i="3"/>
  <c r="N46" i="3"/>
  <c r="M46" i="3"/>
  <c r="L46" i="3"/>
  <c r="J46" i="3"/>
  <c r="E46" i="3"/>
  <c r="AC45" i="3"/>
  <c r="I45" i="3" s="1"/>
  <c r="AA45" i="3"/>
  <c r="Z45" i="3"/>
  <c r="Y45" i="3"/>
  <c r="X45" i="3"/>
  <c r="W45" i="3"/>
  <c r="V45" i="3"/>
  <c r="U45" i="3"/>
  <c r="R45" i="3"/>
  <c r="Q45" i="3"/>
  <c r="O45" i="3"/>
  <c r="N45" i="3"/>
  <c r="M45" i="3"/>
  <c r="L45" i="3"/>
  <c r="J45" i="3"/>
  <c r="E45" i="3"/>
  <c r="AC44" i="3"/>
  <c r="I44" i="3" s="1"/>
  <c r="AA44" i="3"/>
  <c r="Z44" i="3"/>
  <c r="Y44" i="3"/>
  <c r="X44" i="3"/>
  <c r="W44" i="3"/>
  <c r="V44" i="3"/>
  <c r="U44" i="3"/>
  <c r="R44" i="3"/>
  <c r="Q44" i="3"/>
  <c r="O44" i="3"/>
  <c r="N44" i="3"/>
  <c r="M44" i="3"/>
  <c r="L44" i="3"/>
  <c r="J44" i="3"/>
  <c r="E44" i="3"/>
  <c r="AC43" i="3"/>
  <c r="I43" i="3" s="1"/>
  <c r="AA43" i="3"/>
  <c r="Z43" i="3"/>
  <c r="Y43" i="3"/>
  <c r="X43" i="3"/>
  <c r="W43" i="3"/>
  <c r="V43" i="3"/>
  <c r="U43" i="3"/>
  <c r="R43" i="3"/>
  <c r="Q43" i="3"/>
  <c r="O43" i="3"/>
  <c r="N43" i="3"/>
  <c r="M43" i="3"/>
  <c r="L43" i="3"/>
  <c r="J43" i="3"/>
  <c r="E43" i="3"/>
  <c r="AC42" i="3"/>
  <c r="I42" i="3" s="1"/>
  <c r="AA42" i="3"/>
  <c r="Z42" i="3"/>
  <c r="Y42" i="3"/>
  <c r="X42" i="3"/>
  <c r="W42" i="3"/>
  <c r="V42" i="3"/>
  <c r="U42" i="3"/>
  <c r="R42" i="3"/>
  <c r="Q42" i="3"/>
  <c r="O42" i="3"/>
  <c r="N42" i="3"/>
  <c r="M42" i="3"/>
  <c r="L42" i="3"/>
  <c r="J42" i="3"/>
  <c r="E42" i="3"/>
  <c r="AC41" i="3"/>
  <c r="I41" i="3" s="1"/>
  <c r="AA41" i="3"/>
  <c r="Z41" i="3"/>
  <c r="Y41" i="3"/>
  <c r="X41" i="3"/>
  <c r="W41" i="3"/>
  <c r="V41" i="3"/>
  <c r="U41" i="3"/>
  <c r="R41" i="3"/>
  <c r="Q41" i="3"/>
  <c r="O41" i="3"/>
  <c r="N41" i="3"/>
  <c r="M41" i="3"/>
  <c r="L41" i="3"/>
  <c r="J41" i="3"/>
  <c r="E41" i="3"/>
  <c r="AC40" i="3"/>
  <c r="I40" i="3" s="1"/>
  <c r="AA40" i="3"/>
  <c r="Z40" i="3"/>
  <c r="Y40" i="3"/>
  <c r="X40" i="3"/>
  <c r="W40" i="3"/>
  <c r="V40" i="3"/>
  <c r="U40" i="3"/>
  <c r="R40" i="3"/>
  <c r="Q40" i="3"/>
  <c r="O40" i="3"/>
  <c r="N40" i="3"/>
  <c r="M40" i="3"/>
  <c r="L40" i="3"/>
  <c r="J40" i="3"/>
  <c r="E40" i="3"/>
  <c r="AC39" i="3"/>
  <c r="I39" i="3" s="1"/>
  <c r="AA39" i="3"/>
  <c r="Z39" i="3"/>
  <c r="Y39" i="3"/>
  <c r="X39" i="3"/>
  <c r="W39" i="3"/>
  <c r="V39" i="3"/>
  <c r="U39" i="3"/>
  <c r="R39" i="3"/>
  <c r="Q39" i="3"/>
  <c r="O39" i="3"/>
  <c r="N39" i="3"/>
  <c r="M39" i="3"/>
  <c r="L39" i="3"/>
  <c r="J39" i="3"/>
  <c r="E39" i="3"/>
  <c r="AC38" i="3"/>
  <c r="I38" i="3" s="1"/>
  <c r="AA38" i="3"/>
  <c r="Z38" i="3"/>
  <c r="Y38" i="3"/>
  <c r="X38" i="3"/>
  <c r="W38" i="3"/>
  <c r="V38" i="3"/>
  <c r="U38" i="3"/>
  <c r="R38" i="3"/>
  <c r="Q38" i="3"/>
  <c r="O38" i="3"/>
  <c r="N38" i="3"/>
  <c r="M38" i="3"/>
  <c r="L38" i="3"/>
  <c r="J38" i="3"/>
  <c r="E38" i="3"/>
  <c r="AC37" i="3"/>
  <c r="I37" i="3" s="1"/>
  <c r="AA37" i="3"/>
  <c r="Z37" i="3"/>
  <c r="Y37" i="3"/>
  <c r="X37" i="3"/>
  <c r="W37" i="3"/>
  <c r="V37" i="3"/>
  <c r="U37" i="3"/>
  <c r="R37" i="3"/>
  <c r="Q37" i="3"/>
  <c r="O37" i="3"/>
  <c r="N37" i="3"/>
  <c r="M37" i="3"/>
  <c r="L37" i="3"/>
  <c r="J37" i="3"/>
  <c r="E37" i="3"/>
  <c r="AC36" i="3"/>
  <c r="I36" i="3" s="1"/>
  <c r="AA36" i="3"/>
  <c r="Z36" i="3"/>
  <c r="Y36" i="3"/>
  <c r="X36" i="3"/>
  <c r="W36" i="3"/>
  <c r="V36" i="3"/>
  <c r="U36" i="3"/>
  <c r="R36" i="3"/>
  <c r="Q36" i="3"/>
  <c r="O36" i="3"/>
  <c r="N36" i="3"/>
  <c r="M36" i="3"/>
  <c r="L36" i="3"/>
  <c r="J36" i="3"/>
  <c r="E36" i="3"/>
  <c r="AC35" i="3"/>
  <c r="I35" i="3" s="1"/>
  <c r="AA35" i="3"/>
  <c r="Z35" i="3"/>
  <c r="Y35" i="3"/>
  <c r="X35" i="3"/>
  <c r="W35" i="3"/>
  <c r="V35" i="3"/>
  <c r="U35" i="3"/>
  <c r="R35" i="3"/>
  <c r="Q35" i="3"/>
  <c r="O35" i="3"/>
  <c r="N35" i="3"/>
  <c r="M35" i="3"/>
  <c r="L35" i="3"/>
  <c r="J35" i="3"/>
  <c r="E35" i="3"/>
  <c r="AC34" i="3"/>
  <c r="I34" i="3" s="1"/>
  <c r="AA34" i="3"/>
  <c r="Z34" i="3"/>
  <c r="Y34" i="3"/>
  <c r="X34" i="3"/>
  <c r="W34" i="3"/>
  <c r="V34" i="3"/>
  <c r="U34" i="3"/>
  <c r="R34" i="3"/>
  <c r="Q34" i="3"/>
  <c r="O34" i="3"/>
  <c r="N34" i="3"/>
  <c r="M34" i="3"/>
  <c r="L34" i="3"/>
  <c r="J34" i="3"/>
  <c r="E34" i="3"/>
  <c r="AC33" i="3"/>
  <c r="I33" i="3" s="1"/>
  <c r="AA33" i="3"/>
  <c r="Z33" i="3"/>
  <c r="Y33" i="3"/>
  <c r="X33" i="3"/>
  <c r="W33" i="3"/>
  <c r="V33" i="3"/>
  <c r="U33" i="3"/>
  <c r="R33" i="3"/>
  <c r="Q33" i="3"/>
  <c r="O33" i="3"/>
  <c r="N33" i="3"/>
  <c r="M33" i="3"/>
  <c r="L33" i="3"/>
  <c r="J33" i="3"/>
  <c r="E33" i="3"/>
  <c r="AC32" i="3"/>
  <c r="I32" i="3" s="1"/>
  <c r="AA32" i="3"/>
  <c r="Z32" i="3"/>
  <c r="Y32" i="3"/>
  <c r="X32" i="3"/>
  <c r="W32" i="3"/>
  <c r="V32" i="3"/>
  <c r="U32" i="3"/>
  <c r="R32" i="3"/>
  <c r="Q32" i="3"/>
  <c r="O32" i="3"/>
  <c r="N32" i="3"/>
  <c r="M32" i="3"/>
  <c r="L32" i="3"/>
  <c r="J32" i="3"/>
  <c r="E32" i="3"/>
  <c r="AC31" i="3"/>
  <c r="I31" i="3" s="1"/>
  <c r="AA31" i="3"/>
  <c r="Z31" i="3"/>
  <c r="Y31" i="3"/>
  <c r="X31" i="3"/>
  <c r="W31" i="3"/>
  <c r="V31" i="3"/>
  <c r="U31" i="3"/>
  <c r="R31" i="3"/>
  <c r="Q31" i="3"/>
  <c r="O31" i="3"/>
  <c r="N31" i="3"/>
  <c r="M31" i="3"/>
  <c r="L31" i="3"/>
  <c r="J31" i="3"/>
  <c r="E31" i="3"/>
  <c r="AC30" i="3"/>
  <c r="I30" i="3" s="1"/>
  <c r="AA30" i="3"/>
  <c r="Z30" i="3"/>
  <c r="Y30" i="3"/>
  <c r="X30" i="3"/>
  <c r="W30" i="3"/>
  <c r="V30" i="3"/>
  <c r="U30" i="3"/>
  <c r="R30" i="3"/>
  <c r="Q30" i="3"/>
  <c r="O30" i="3"/>
  <c r="N30" i="3"/>
  <c r="M30" i="3"/>
  <c r="L30" i="3"/>
  <c r="J30" i="3"/>
  <c r="E30" i="3"/>
  <c r="AC29" i="3"/>
  <c r="I29" i="3" s="1"/>
  <c r="AA29" i="3"/>
  <c r="Z29" i="3"/>
  <c r="Y29" i="3"/>
  <c r="X29" i="3"/>
  <c r="W29" i="3"/>
  <c r="V29" i="3"/>
  <c r="U29" i="3"/>
  <c r="R29" i="3"/>
  <c r="Q29" i="3"/>
  <c r="O29" i="3"/>
  <c r="N29" i="3"/>
  <c r="M29" i="3"/>
  <c r="L29" i="3"/>
  <c r="J29" i="3"/>
  <c r="E29" i="3"/>
  <c r="AC28" i="3"/>
  <c r="I28" i="3" s="1"/>
  <c r="AA28" i="3"/>
  <c r="Z28" i="3"/>
  <c r="Y28" i="3"/>
  <c r="X28" i="3"/>
  <c r="W28" i="3"/>
  <c r="V28" i="3"/>
  <c r="U28" i="3"/>
  <c r="R28" i="3"/>
  <c r="Q28" i="3"/>
  <c r="O28" i="3"/>
  <c r="N28" i="3"/>
  <c r="M28" i="3"/>
  <c r="L28" i="3"/>
  <c r="J28" i="3"/>
  <c r="E28" i="3"/>
  <c r="AC27" i="3"/>
  <c r="I27" i="3" s="1"/>
  <c r="AA27" i="3"/>
  <c r="Z27" i="3"/>
  <c r="Y27" i="3"/>
  <c r="X27" i="3"/>
  <c r="W27" i="3"/>
  <c r="U27" i="3"/>
  <c r="R27" i="3"/>
  <c r="Q27" i="3"/>
  <c r="O27" i="3"/>
  <c r="N27" i="3"/>
  <c r="M27" i="3"/>
  <c r="L27" i="3"/>
  <c r="J27" i="3"/>
  <c r="E27" i="3"/>
  <c r="AC26" i="3"/>
  <c r="I26" i="3" s="1"/>
  <c r="AA26" i="3"/>
  <c r="Z26" i="3"/>
  <c r="Y26" i="3"/>
  <c r="X26" i="3"/>
  <c r="W26" i="3"/>
  <c r="V26" i="3"/>
  <c r="U26" i="3"/>
  <c r="R26" i="3"/>
  <c r="Q26" i="3"/>
  <c r="O26" i="3"/>
  <c r="N26" i="3"/>
  <c r="M26" i="3"/>
  <c r="L26" i="3"/>
  <c r="J26" i="3"/>
  <c r="E26" i="3"/>
  <c r="AC25" i="3"/>
  <c r="I25" i="3" s="1"/>
  <c r="AA25" i="3"/>
  <c r="Z25" i="3"/>
  <c r="Y25" i="3"/>
  <c r="X25" i="3"/>
  <c r="W25" i="3"/>
  <c r="V25" i="3"/>
  <c r="U25" i="3"/>
  <c r="R25" i="3"/>
  <c r="Q25" i="3"/>
  <c r="O25" i="3"/>
  <c r="N25" i="3"/>
  <c r="M25" i="3"/>
  <c r="L25" i="3"/>
  <c r="J25" i="3"/>
  <c r="E25" i="3"/>
  <c r="AC24" i="3"/>
  <c r="I24" i="3" s="1"/>
  <c r="AA24" i="3"/>
  <c r="Z24" i="3"/>
  <c r="Y24" i="3"/>
  <c r="X24" i="3"/>
  <c r="W24" i="3"/>
  <c r="V24" i="3"/>
  <c r="U24" i="3"/>
  <c r="R24" i="3"/>
  <c r="Q24" i="3"/>
  <c r="O24" i="3"/>
  <c r="N24" i="3"/>
  <c r="M24" i="3"/>
  <c r="L24" i="3"/>
  <c r="J24" i="3"/>
  <c r="E24" i="3"/>
  <c r="AC23" i="3"/>
  <c r="I23" i="3" s="1"/>
  <c r="AA23" i="3"/>
  <c r="Z23" i="3"/>
  <c r="Y23" i="3"/>
  <c r="X23" i="3"/>
  <c r="W23" i="3"/>
  <c r="V23" i="3"/>
  <c r="U23" i="3"/>
  <c r="R23" i="3"/>
  <c r="Q23" i="3"/>
  <c r="O23" i="3"/>
  <c r="N23" i="3"/>
  <c r="M23" i="3"/>
  <c r="L23" i="3"/>
  <c r="J23" i="3"/>
  <c r="E23" i="3"/>
  <c r="AC22" i="3"/>
  <c r="I22" i="3" s="1"/>
  <c r="AA22" i="3"/>
  <c r="Z22" i="3"/>
  <c r="Y22" i="3"/>
  <c r="X22" i="3"/>
  <c r="W22" i="3"/>
  <c r="V22" i="3"/>
  <c r="U22" i="3"/>
  <c r="R22" i="3"/>
  <c r="Q22" i="3"/>
  <c r="O22" i="3"/>
  <c r="N22" i="3"/>
  <c r="M22" i="3"/>
  <c r="L22" i="3"/>
  <c r="J22" i="3"/>
  <c r="E22" i="3"/>
  <c r="AC21" i="3"/>
  <c r="I21" i="3" s="1"/>
  <c r="AA21" i="3"/>
  <c r="Z21" i="3"/>
  <c r="Y21" i="3"/>
  <c r="X21" i="3"/>
  <c r="W21" i="3"/>
  <c r="V21" i="3"/>
  <c r="U21" i="3"/>
  <c r="R21" i="3"/>
  <c r="Q21" i="3"/>
  <c r="O21" i="3"/>
  <c r="N21" i="3"/>
  <c r="M21" i="3"/>
  <c r="L21" i="3"/>
  <c r="J21" i="3"/>
  <c r="E21" i="3"/>
  <c r="AC20" i="3"/>
  <c r="I20" i="3" s="1"/>
  <c r="AA20" i="3"/>
  <c r="Z20" i="3"/>
  <c r="Y20" i="3"/>
  <c r="X20" i="3"/>
  <c r="W20" i="3"/>
  <c r="V20" i="3"/>
  <c r="U20" i="3"/>
  <c r="R20" i="3"/>
  <c r="Q20" i="3"/>
  <c r="O20" i="3"/>
  <c r="N20" i="3"/>
  <c r="M20" i="3"/>
  <c r="L20" i="3"/>
  <c r="J20" i="3"/>
  <c r="E20" i="3"/>
  <c r="AC19" i="3"/>
  <c r="I19" i="3" s="1"/>
  <c r="AA19" i="3"/>
  <c r="Z19" i="3"/>
  <c r="Y19" i="3"/>
  <c r="X19" i="3"/>
  <c r="W19" i="3"/>
  <c r="V19" i="3"/>
  <c r="U19" i="3"/>
  <c r="R19" i="3"/>
  <c r="Q19" i="3"/>
  <c r="O19" i="3"/>
  <c r="N19" i="3"/>
  <c r="M19" i="3"/>
  <c r="L19" i="3"/>
  <c r="J19" i="3"/>
  <c r="E19" i="3"/>
  <c r="AC18" i="3"/>
  <c r="I18" i="3" s="1"/>
  <c r="AA18" i="3"/>
  <c r="Z18" i="3"/>
  <c r="Y18" i="3"/>
  <c r="X18" i="3"/>
  <c r="W18" i="3"/>
  <c r="V18" i="3"/>
  <c r="U18" i="3"/>
  <c r="R18" i="3"/>
  <c r="Q18" i="3"/>
  <c r="O18" i="3"/>
  <c r="N18" i="3"/>
  <c r="M18" i="3"/>
  <c r="L18" i="3"/>
  <c r="J18" i="3"/>
  <c r="E18" i="3"/>
  <c r="AC17" i="3"/>
  <c r="I17" i="3" s="1"/>
  <c r="AA17" i="3"/>
  <c r="Z17" i="3"/>
  <c r="Y17" i="3"/>
  <c r="X17" i="3"/>
  <c r="W17" i="3"/>
  <c r="V17" i="3"/>
  <c r="U17" i="3"/>
  <c r="R17" i="3"/>
  <c r="Q17" i="3"/>
  <c r="O17" i="3"/>
  <c r="N17" i="3"/>
  <c r="M17" i="3"/>
  <c r="L17" i="3"/>
  <c r="J17" i="3"/>
  <c r="E17" i="3"/>
  <c r="AC16" i="3"/>
  <c r="I16" i="3" s="1"/>
  <c r="AA16" i="3"/>
  <c r="Z16" i="3"/>
  <c r="Y16" i="3"/>
  <c r="X16" i="3"/>
  <c r="W16" i="3"/>
  <c r="V16" i="3"/>
  <c r="U16" i="3"/>
  <c r="R16" i="3"/>
  <c r="Q16" i="3"/>
  <c r="O16" i="3"/>
  <c r="N16" i="3"/>
  <c r="M16" i="3"/>
  <c r="L16" i="3"/>
  <c r="J16" i="3"/>
  <c r="E16" i="3"/>
  <c r="AC15" i="3"/>
  <c r="I15" i="3" s="1"/>
  <c r="AA15" i="3"/>
  <c r="Z15" i="3"/>
  <c r="Y15" i="3"/>
  <c r="X15" i="3"/>
  <c r="W15" i="3"/>
  <c r="V15" i="3"/>
  <c r="U15" i="3"/>
  <c r="R15" i="3"/>
  <c r="Q15" i="3"/>
  <c r="O15" i="3"/>
  <c r="N15" i="3"/>
  <c r="M15" i="3"/>
  <c r="L15" i="3"/>
  <c r="J15" i="3"/>
  <c r="E15" i="3"/>
  <c r="AC14" i="3"/>
  <c r="I14" i="3" s="1"/>
  <c r="AA14" i="3"/>
  <c r="Z14" i="3"/>
  <c r="Y14" i="3"/>
  <c r="X14" i="3"/>
  <c r="W14" i="3"/>
  <c r="V14" i="3"/>
  <c r="U14" i="3"/>
  <c r="R14" i="3"/>
  <c r="Q14" i="3"/>
  <c r="O14" i="3"/>
  <c r="N14" i="3"/>
  <c r="M14" i="3"/>
  <c r="L14" i="3"/>
  <c r="J14" i="3"/>
  <c r="E14" i="3"/>
  <c r="AC13" i="3"/>
  <c r="I13" i="3" s="1"/>
  <c r="AA13" i="3"/>
  <c r="Z13" i="3"/>
  <c r="Y13" i="3"/>
  <c r="X13" i="3"/>
  <c r="W13" i="3"/>
  <c r="V13" i="3"/>
  <c r="U13" i="3"/>
  <c r="R13" i="3"/>
  <c r="Q13" i="3"/>
  <c r="O13" i="3"/>
  <c r="N13" i="3"/>
  <c r="M13" i="3"/>
  <c r="L13" i="3"/>
  <c r="J13" i="3"/>
  <c r="E13" i="3"/>
  <c r="AC12" i="3"/>
  <c r="I12" i="3" s="1"/>
  <c r="AA12" i="3"/>
  <c r="Z12" i="3"/>
  <c r="Y12" i="3"/>
  <c r="X12" i="3"/>
  <c r="W12" i="3"/>
  <c r="V12" i="3"/>
  <c r="U12" i="3"/>
  <c r="R12" i="3"/>
  <c r="Q12" i="3"/>
  <c r="O12" i="3"/>
  <c r="N12" i="3"/>
  <c r="M12" i="3"/>
  <c r="L12" i="3"/>
  <c r="J12" i="3"/>
  <c r="E12" i="3"/>
  <c r="AC11" i="3"/>
  <c r="I11" i="3" s="1"/>
  <c r="AA11" i="3"/>
  <c r="Z11" i="3"/>
  <c r="Y11" i="3"/>
  <c r="X11" i="3"/>
  <c r="W11" i="3"/>
  <c r="V11" i="3"/>
  <c r="U11" i="3"/>
  <c r="R11" i="3"/>
  <c r="Q11" i="3"/>
  <c r="O11" i="3"/>
  <c r="N11" i="3"/>
  <c r="M11" i="3"/>
  <c r="L11" i="3"/>
  <c r="J11" i="3"/>
  <c r="E11" i="3"/>
  <c r="AC10" i="3"/>
  <c r="I10" i="3" s="1"/>
  <c r="AA10" i="3"/>
  <c r="Z10" i="3"/>
  <c r="Y10" i="3"/>
  <c r="X10" i="3"/>
  <c r="W10" i="3"/>
  <c r="V10" i="3"/>
  <c r="U10" i="3"/>
  <c r="R10" i="3"/>
  <c r="Q10" i="3"/>
  <c r="O10" i="3"/>
  <c r="N10" i="3"/>
  <c r="M10" i="3"/>
  <c r="L10" i="3"/>
  <c r="J10" i="3"/>
  <c r="E10" i="3"/>
  <c r="AC9" i="3"/>
  <c r="I9" i="3" s="1"/>
  <c r="AA9" i="3"/>
  <c r="Z9" i="3"/>
  <c r="Y9" i="3"/>
  <c r="X9" i="3"/>
  <c r="W9" i="3"/>
  <c r="V9" i="3"/>
  <c r="U9" i="3"/>
  <c r="R9" i="3"/>
  <c r="Q9" i="3"/>
  <c r="O9" i="3"/>
  <c r="N9" i="3"/>
  <c r="M9" i="3"/>
  <c r="L9" i="3"/>
  <c r="J9" i="3"/>
  <c r="E9" i="3"/>
  <c r="AC8" i="3"/>
  <c r="I8" i="3" s="1"/>
  <c r="AA8" i="3"/>
  <c r="Z8" i="3"/>
  <c r="Y8" i="3"/>
  <c r="X8" i="3"/>
  <c r="W8" i="3"/>
  <c r="V8" i="3"/>
  <c r="U8" i="3"/>
  <c r="R8" i="3"/>
  <c r="Q8" i="3"/>
  <c r="O8" i="3"/>
  <c r="N8" i="3"/>
  <c r="M8" i="3"/>
  <c r="L8" i="3"/>
  <c r="J8" i="3"/>
  <c r="E8" i="3"/>
  <c r="AC7" i="3"/>
  <c r="AB7" i="3"/>
  <c r="AB99" i="3" s="1"/>
  <c r="AA7" i="3"/>
  <c r="Z7" i="3"/>
  <c r="Y7" i="3"/>
  <c r="X7" i="3"/>
  <c r="W7" i="3"/>
  <c r="V7" i="3"/>
  <c r="U7" i="3"/>
  <c r="R7" i="3"/>
  <c r="Q7" i="3"/>
  <c r="P7" i="3"/>
  <c r="P99" i="3" s="1"/>
  <c r="O7" i="3"/>
  <c r="N7" i="3"/>
  <c r="M7" i="3"/>
  <c r="L7" i="3"/>
  <c r="K7" i="3"/>
  <c r="K99" i="3" s="1"/>
  <c r="J7" i="3"/>
  <c r="J99" i="3" s="1"/>
  <c r="G74" i="3" l="1"/>
  <c r="G22" i="3"/>
  <c r="G56" i="3"/>
  <c r="G75" i="3"/>
  <c r="G76" i="3"/>
  <c r="G83" i="3"/>
  <c r="G58" i="3"/>
  <c r="G60" i="3"/>
  <c r="G42" i="3"/>
  <c r="G43" i="3"/>
  <c r="G46" i="3"/>
  <c r="G49" i="3"/>
  <c r="G51" i="3"/>
  <c r="G70" i="3"/>
  <c r="G72" i="3"/>
  <c r="H96" i="3"/>
  <c r="G32" i="3"/>
  <c r="G36" i="3"/>
  <c r="H54" i="3"/>
  <c r="G63" i="3"/>
  <c r="G64" i="3"/>
  <c r="G68" i="3"/>
  <c r="G71" i="3"/>
  <c r="G79" i="3"/>
  <c r="H82" i="3"/>
  <c r="G96" i="3"/>
  <c r="H62" i="3"/>
  <c r="H74" i="3"/>
  <c r="N99" i="3"/>
  <c r="G13" i="3"/>
  <c r="G15" i="3"/>
  <c r="G18" i="3"/>
  <c r="G26" i="3"/>
  <c r="G35" i="3"/>
  <c r="G40" i="3"/>
  <c r="G44" i="3"/>
  <c r="H48" i="3"/>
  <c r="G81" i="3"/>
  <c r="G94" i="3"/>
  <c r="F95" i="3"/>
  <c r="G95" i="3"/>
  <c r="G52" i="3"/>
  <c r="H57" i="3"/>
  <c r="G66" i="3"/>
  <c r="H66" i="3"/>
  <c r="G84" i="3"/>
  <c r="G86" i="3"/>
  <c r="H86" i="3"/>
  <c r="H90" i="3"/>
  <c r="F28" i="3"/>
  <c r="G28" i="3"/>
  <c r="G30" i="3"/>
  <c r="H39" i="3"/>
  <c r="G54" i="3"/>
  <c r="G87" i="3"/>
  <c r="F89" i="3"/>
  <c r="G90" i="3"/>
  <c r="F58" i="3"/>
  <c r="H58" i="3"/>
  <c r="H60" i="3"/>
  <c r="F70" i="3"/>
  <c r="H80" i="3"/>
  <c r="F11" i="3"/>
  <c r="H11" i="3"/>
  <c r="H13" i="3"/>
  <c r="H14" i="3"/>
  <c r="G24" i="3"/>
  <c r="G29" i="3"/>
  <c r="H33" i="3"/>
  <c r="F37" i="3"/>
  <c r="G38" i="3"/>
  <c r="F53" i="3"/>
  <c r="G59" i="3"/>
  <c r="F65" i="3"/>
  <c r="G69" i="3"/>
  <c r="H72" i="3"/>
  <c r="H76" i="3"/>
  <c r="H77" i="3"/>
  <c r="H81" i="3"/>
  <c r="H88" i="3"/>
  <c r="H93" i="3"/>
  <c r="H98" i="3"/>
  <c r="G9" i="3"/>
  <c r="G10" i="3"/>
  <c r="F26" i="3"/>
  <c r="H30" i="3"/>
  <c r="F31" i="3"/>
  <c r="F40" i="3"/>
  <c r="H40" i="3"/>
  <c r="F47" i="3"/>
  <c r="H56" i="3"/>
  <c r="F61" i="3"/>
  <c r="H68" i="3"/>
  <c r="H69" i="3"/>
  <c r="F84" i="3"/>
  <c r="H89" i="3"/>
  <c r="F92" i="3"/>
  <c r="F97" i="3"/>
  <c r="R99" i="3"/>
  <c r="X99" i="3"/>
  <c r="H9" i="3"/>
  <c r="F16" i="3"/>
  <c r="G16" i="3"/>
  <c r="F18" i="3"/>
  <c r="H18" i="3"/>
  <c r="G19" i="3"/>
  <c r="G20" i="3"/>
  <c r="F34" i="3"/>
  <c r="G34" i="3"/>
  <c r="H34" i="3"/>
  <c r="H36" i="3"/>
  <c r="G41" i="3"/>
  <c r="H44" i="3"/>
  <c r="G48" i="3"/>
  <c r="F50" i="3"/>
  <c r="G50" i="3"/>
  <c r="H52" i="3"/>
  <c r="G55" i="3"/>
  <c r="G62" i="3"/>
  <c r="H64" i="3"/>
  <c r="G67" i="3"/>
  <c r="H70" i="3"/>
  <c r="F73" i="3"/>
  <c r="F78" i="3"/>
  <c r="G78" i="3"/>
  <c r="H78" i="3"/>
  <c r="H79" i="3"/>
  <c r="G80" i="3"/>
  <c r="F82" i="3"/>
  <c r="G82" i="3"/>
  <c r="O99" i="3"/>
  <c r="AC99" i="3"/>
  <c r="F8" i="3"/>
  <c r="G11" i="3"/>
  <c r="F12" i="3"/>
  <c r="F15" i="3"/>
  <c r="H17" i="3"/>
  <c r="F19" i="3"/>
  <c r="Y99" i="3"/>
  <c r="E7" i="3"/>
  <c r="E99" i="3" s="1"/>
  <c r="L99" i="3"/>
  <c r="V99" i="3"/>
  <c r="Z99" i="3"/>
  <c r="G8" i="3"/>
  <c r="F9" i="3"/>
  <c r="G12" i="3"/>
  <c r="F13" i="3"/>
  <c r="F14" i="3"/>
  <c r="H7" i="3"/>
  <c r="G7" i="3"/>
  <c r="F7" i="3"/>
  <c r="Q99" i="3"/>
  <c r="W99" i="3"/>
  <c r="AA99" i="3"/>
  <c r="H8" i="3"/>
  <c r="F10" i="3"/>
  <c r="H10" i="3"/>
  <c r="H12" i="3"/>
  <c r="H21" i="3"/>
  <c r="F22" i="3"/>
  <c r="H22" i="3"/>
  <c r="G23" i="3"/>
  <c r="H25" i="3"/>
  <c r="H26" i="3"/>
  <c r="D26" i="3" s="1"/>
  <c r="G27" i="3"/>
  <c r="F29" i="3"/>
  <c r="G31" i="3"/>
  <c r="F32" i="3"/>
  <c r="F35" i="3"/>
  <c r="G37" i="3"/>
  <c r="F38" i="3"/>
  <c r="H38" i="3"/>
  <c r="F41" i="3"/>
  <c r="H41" i="3"/>
  <c r="H43" i="3"/>
  <c r="F44" i="3"/>
  <c r="G47" i="3"/>
  <c r="F51" i="3"/>
  <c r="G53" i="3"/>
  <c r="H55" i="3"/>
  <c r="F56" i="3"/>
  <c r="F59" i="3"/>
  <c r="G61" i="3"/>
  <c r="H63" i="3"/>
  <c r="F64" i="3"/>
  <c r="F67" i="3"/>
  <c r="H71" i="3"/>
  <c r="F72" i="3"/>
  <c r="F75" i="3"/>
  <c r="G77" i="3"/>
  <c r="H85" i="3"/>
  <c r="F86" i="3"/>
  <c r="G88" i="3"/>
  <c r="F91" i="3"/>
  <c r="G91" i="3"/>
  <c r="H91" i="3"/>
  <c r="G93" i="3"/>
  <c r="F94" i="3"/>
  <c r="H94" i="3"/>
  <c r="F96" i="3"/>
  <c r="D96" i="3" s="1"/>
  <c r="G98" i="3"/>
  <c r="F23" i="3"/>
  <c r="F27" i="3"/>
  <c r="H28" i="3"/>
  <c r="H31" i="3"/>
  <c r="H32" i="3"/>
  <c r="F33" i="3"/>
  <c r="F39" i="3"/>
  <c r="F42" i="3"/>
  <c r="H42" i="3"/>
  <c r="F45" i="3"/>
  <c r="H45" i="3"/>
  <c r="H47" i="3"/>
  <c r="F48" i="3"/>
  <c r="H53" i="3"/>
  <c r="F54" i="3"/>
  <c r="F57" i="3"/>
  <c r="H61" i="3"/>
  <c r="F62" i="3"/>
  <c r="D70" i="3"/>
  <c r="H84" i="3"/>
  <c r="G14" i="3"/>
  <c r="H15" i="3"/>
  <c r="H16" i="3"/>
  <c r="F17" i="3"/>
  <c r="G17" i="3"/>
  <c r="H19" i="3"/>
  <c r="F20" i="3"/>
  <c r="H20" i="3"/>
  <c r="F21" i="3"/>
  <c r="G21" i="3"/>
  <c r="H23" i="3"/>
  <c r="F24" i="3"/>
  <c r="H24" i="3"/>
  <c r="F25" i="3"/>
  <c r="G25" i="3"/>
  <c r="H27" i="3"/>
  <c r="H29" i="3"/>
  <c r="F30" i="3"/>
  <c r="G33" i="3"/>
  <c r="H35" i="3"/>
  <c r="F36" i="3"/>
  <c r="G39" i="3"/>
  <c r="F43" i="3"/>
  <c r="G45" i="3"/>
  <c r="F46" i="3"/>
  <c r="H46" i="3"/>
  <c r="F49" i="3"/>
  <c r="H49" i="3"/>
  <c r="H51" i="3"/>
  <c r="D51" i="3" s="1"/>
  <c r="F52" i="3"/>
  <c r="F55" i="3"/>
  <c r="G57" i="3"/>
  <c r="H59" i="3"/>
  <c r="F60" i="3"/>
  <c r="F63" i="3"/>
  <c r="G65" i="3"/>
  <c r="H67" i="3"/>
  <c r="F68" i="3"/>
  <c r="F71" i="3"/>
  <c r="G73" i="3"/>
  <c r="H75" i="3"/>
  <c r="F76" i="3"/>
  <c r="F80" i="3"/>
  <c r="D80" i="3" s="1"/>
  <c r="F85" i="3"/>
  <c r="F87" i="3"/>
  <c r="H87" i="3"/>
  <c r="G89" i="3"/>
  <c r="D89" i="3" s="1"/>
  <c r="G92" i="3"/>
  <c r="G97" i="3"/>
  <c r="H37" i="3"/>
  <c r="H50" i="3"/>
  <c r="H65" i="3"/>
  <c r="F66" i="3"/>
  <c r="F69" i="3"/>
  <c r="D69" i="3" s="1"/>
  <c r="H73" i="3"/>
  <c r="F74" i="3"/>
  <c r="F77" i="3"/>
  <c r="D77" i="3" s="1"/>
  <c r="F79" i="3"/>
  <c r="F81" i="3"/>
  <c r="F83" i="3"/>
  <c r="H83" i="3"/>
  <c r="G85" i="3"/>
  <c r="F88" i="3"/>
  <c r="F90" i="3"/>
  <c r="D90" i="3" s="1"/>
  <c r="H92" i="3"/>
  <c r="F93" i="3"/>
  <c r="H95" i="3"/>
  <c r="D95" i="3" s="1"/>
  <c r="H97" i="3"/>
  <c r="F98" i="3"/>
  <c r="D58" i="3"/>
  <c r="D18" i="3"/>
  <c r="I7" i="3"/>
  <c r="I99" i="3" s="1"/>
  <c r="U99" i="3"/>
  <c r="M99" i="3"/>
  <c r="D13" i="3" l="1"/>
  <c r="D59" i="3"/>
  <c r="D79" i="3"/>
  <c r="D36" i="3"/>
  <c r="D84" i="3"/>
  <c r="D9" i="3"/>
  <c r="D74" i="3"/>
  <c r="D60" i="3"/>
  <c r="D30" i="3"/>
  <c r="D66" i="3"/>
  <c r="D64" i="3"/>
  <c r="D78" i="3"/>
  <c r="D35" i="3"/>
  <c r="D67" i="3"/>
  <c r="D53" i="3"/>
  <c r="D38" i="3"/>
  <c r="D98" i="3"/>
  <c r="D41" i="3"/>
  <c r="D82" i="3"/>
  <c r="D44" i="3"/>
  <c r="D34" i="3"/>
  <c r="D48" i="3"/>
  <c r="D93" i="3"/>
  <c r="D76" i="3"/>
  <c r="D68" i="3"/>
  <c r="D52" i="3"/>
  <c r="D39" i="3"/>
  <c r="D45" i="3"/>
  <c r="D22" i="3"/>
  <c r="D33" i="3"/>
  <c r="D94" i="3"/>
  <c r="D91" i="3"/>
  <c r="D31" i="3"/>
  <c r="D56" i="3"/>
  <c r="D11" i="3"/>
  <c r="D28" i="3"/>
  <c r="D86" i="3"/>
  <c r="D40" i="3"/>
  <c r="D54" i="3"/>
  <c r="D81" i="3"/>
  <c r="D71" i="3"/>
  <c r="D43" i="3"/>
  <c r="D23" i="3"/>
  <c r="D85" i="3"/>
  <c r="D62" i="3"/>
  <c r="D72" i="3"/>
  <c r="D14" i="3"/>
  <c r="D8" i="3"/>
  <c r="D57" i="3"/>
  <c r="D50" i="3"/>
  <c r="D55" i="3"/>
  <c r="D20" i="3"/>
  <c r="D16" i="3"/>
  <c r="D25" i="3"/>
  <c r="D21" i="3"/>
  <c r="D46" i="3"/>
  <c r="D97" i="3"/>
  <c r="D83" i="3"/>
  <c r="D73" i="3"/>
  <c r="D65" i="3"/>
  <c r="D42" i="3"/>
  <c r="D32" i="3"/>
  <c r="D87" i="3"/>
  <c r="D61" i="3"/>
  <c r="D92" i="3"/>
  <c r="D49" i="3"/>
  <c r="D88" i="3"/>
  <c r="D75" i="3"/>
  <c r="D47" i="3"/>
  <c r="D63" i="3"/>
  <c r="D37" i="3"/>
  <c r="D29" i="3"/>
  <c r="G99" i="3"/>
  <c r="D19" i="3"/>
  <c r="H99" i="3"/>
  <c r="D10" i="3"/>
  <c r="D15" i="3"/>
  <c r="F99" i="3"/>
  <c r="D24" i="3"/>
  <c r="D17" i="3"/>
  <c r="D27" i="3"/>
  <c r="D12" i="3"/>
  <c r="D7" i="3"/>
  <c r="D99" i="3" l="1"/>
</calcChain>
</file>

<file path=xl/comments1.xml><?xml version="1.0" encoding="utf-8"?>
<comments xmlns="http://schemas.openxmlformats.org/spreadsheetml/2006/main">
  <authors>
    <author/>
  </authors>
  <commentList>
    <comment ref="G5"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БУ «Кондинская районная больница»
БУ «Центр общей врачебной практики»
АУ «Санаторий Юган»
БУ «Нефтеюганская районная больница»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«Мегионская городская больница»
БУ «Нефтеюганская городская станция скорой медицинской помощи»
БУ «Нефтеюганская окружная клиническая больница имени В.И. Яцкив»
БУ «Нижневартовская городская детская поликлиника»
БУ «Нижневартовская городская поликлиника»
БУ «Нижневартовская городская станция скорой медицинской помощи»
БУ «Нижневартовская окружная клиническая больница»
БУ «Нижневартовская окружная клиническая детская больница»
БУ «Нижневартовский кожно-венерологический диспансер»
БУ «Нижневартовский окружной клинический перинатальный центр»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окружная больница»
БУ «Покачевская городская больница»
БУ «Пыть-Яхская окружная клиническая больница»
БУ «Радужнинская городская больница»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окружная клиническая больница»
БУ «Сургутский окружной клинический центр охраны материнства и детства»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КУ «Центр медицины катастроф»
БУ «Югорская городская больница»</t>
        </r>
      </text>
    </comment>
    <comment ref="G6"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БУ «Кондинская районная больница»
БУ «Центр общей врачебной практики»
БУ «Нефтеюганская районная больница»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«Мегионская городская больница»
БУ «Нефтеюганская окружная клиническая больница имени В.И. Яцкив»
БУ «Нижневартовская городская поликлиника»
БУ «Няганская городская поликлиника»
БУ «Покачевская городская больница»
БУ «Пыть-Яхская окружная клиническая больница»
БУ «Радужнинская городская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клиническая психоневрологическая больница»
БУ «Урайская городская клиническая больница»
АУ «Центр профессиональной патологии»
БУ «Окружная клиническая больница»
БУ «Югорская городская больница»</t>
        </r>
      </text>
    </comment>
    <comment ref="G8"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КУ «Березовский противотуберкулезный диспансер»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АУ «Региональный аптечный склад»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«Психоневрологическая больница имени Святой Преподобномученицы Елизаветы»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кожно-венерологический диспансер»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БУ «Сургутская клиническая психоневрологическая больница»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КУ «Сургутский клинический противотуберкулезный диспансер»
КУ «Центр лекарственного мониторинга»
АУ «Урайская городская стоматологическая поликлиника»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«Клинический врачебно-физкультурный диспансер»
БУ «Медицинский информационно-аналитический центр»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психоневрологическая больница»
БУ «Ханты-Мансийская клиническая стоматологическая поликлиника»
БУ «Ханты-Мансийский клинический кожно-венерологический диспансер»
БУ «Центр общественного здоровья и медицинской профилактики»
КУ «Бюро судебно-медицинской экспертизы»
КУ «Детский противотуберкулезный санаторий им. Е.М. Сагандуковой»
КУ «Ханты-Мансийский клинический противотуберкулезный диспансер»
КУ «Центр медицины катастроф»
КУ «Центр профилактики и борьбы со СПИД»
БУ «Югорская городская больница»</t>
        </r>
      </text>
    </comment>
    <comment ref="G9"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БУ «Урайская городская клиническая больница»
БУ «Урайская окружная больница медицинской реабилитации»
АУ «Центр профессиональной патологии»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стоматологическая поликлиника»
КУ «Бюро судебно-медицинской экспертизы»
КУ «Центр профилактики и борьбы со СПИД»
БУ «Югорская городская больница»</t>
        </r>
      </text>
    </comment>
    <comment ref="G10" authorId="0" shapeId="0">
      <text>
        <r>
          <rPr>
            <sz val="10"/>
            <color rgb="FF000000"/>
            <rFont val="Calibri"/>
            <family val="2"/>
            <charset val="204"/>
            <scheme val="minor"/>
          </rPr>
          <t xml:space="preserve">БУ «Березовская районная больница»
БУ «Кондинская районная больница»
БУ «Центр общей врачебной практики»
БУ «Нефтеюганская районная больница»
БУ «Октябрьская районная больница»
БУ «Сургутская районная поликлиника»
БУ «Федоровская городская больница»
БУ «Ханты-Мансийская районная больница»
БУ «Лангепасская городская больница»
</t>
        </r>
      </text>
    </comment>
    <comment ref="G11"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КУ «Березовский противотуберкулезный диспансер»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АУ «Региональный аптечный склад»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«Психоневрологическая больница имени Святой Преподобномученицы Елизаветы»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кожно-венерологический диспансер»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БУ «Сургутская клиническая психоневрологическая больница»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КУ «Сургутский клинический противотуберкулезный диспансер»
КУ «Центр лекарственного мониторинга»
АУ «Урайская городская стоматологическая поликлиника»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«Клинический врачебно-физкультурный диспансер»
БУ «Медицинский информационно-аналитический центр»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психоневрологическая больница»
БУ «Ханты-Мансийская клиническая стоматологическая поликлиника»
БУ «Ханты-Мансийский клинический кожно-венерологический диспансер»
БУ «Центр общественного здоровья и медицинской профилактики»
КУ «Бюро судебно-медицинской экспертизы»
КУ «Детский противотуберкулезный санаторий им. Е.М. Сагандуковой»
КУ «Ханты-Мансийский клинический противотуберкулезный диспансер»
КУ «Центр медицины катастроф»
КУ «Центр профилактики и борьбы со СПИД»
БУ «Югорская городская больница»</t>
        </r>
      </text>
    </comment>
    <comment ref="G12"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КУ «Березовский противотуберкулезный диспансер»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АУ «Региональный аптечный склад»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«Психоневрологическая больница имени Святой Преподобномученицы Елизаветы»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кожно-венерологический диспансер»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БУ «Сургутская клиническая психоневрологическая больница»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КУ «Сургутский клинический противотуберкулезный диспансер»
КУ «Центр лекарственного мониторинга»
АУ «Урайская городская стоматологическая поликлиника»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«Клинический врачебно-физкультурный диспансер»
БУ «Медицинский информационно-аналитический центр»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психоневрологическая больница»
БУ «Ханты-Мансийская клиническая стоматологическая поликлиника»
БУ «Ханты-Мансийский клинический кожно-венерологический диспансер»
БУ «Центр общественного здоровья и медицинской профилактики»
КУ «Бюро судебно-медицинской экспертизы»
КУ «Детский противотуберкулезный санаторий им. Е.М. Сагандуковой»
КУ «Ханты-Мансийский клинический противотуберкулезный диспансер»
КУ «Центр медицины катастроф»
КУ «Центр профилактики и борьбы со СПИД»
БУ «Югорская городская больница»</t>
        </r>
      </text>
    </comment>
    <comment ref="G13"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КУ «Березовский противотуберкулезный диспансер»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АУ «Региональный аптечный склад»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«Психоневрологическая больница имени Святой Преподобномученицы Елизаветы»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кожно-венерологический диспансер»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БУ «Сургутская клиническая психоневрологическая больница»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КУ «Сургутский клинический противотуберкулезный диспансер»
КУ «Центр лекарственного мониторинга»
АУ «Урайская городская стоматологическая поликлиника»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«Клинический врачебно-физкультурный диспансер»
БУ «Медицинский информационно-аналитический центр»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психоневрологическая больница»
БУ «Ханты-Мансийская клиническая стоматологическая поликлиника»
БУ «Ханты-Мансийский клинический кожно-венерологический диспансер»
БУ «Центр общественного здоровья и медицинской профилактики»
КУ «Бюро судебно-медицинской экспертизы»
КУ «Детский противотуберкулезный санаторий им. Е.М. Сагандуковой»
КУ «Ханты-Мансийский клинический противотуберкулезный диспансер»
КУ «Центр медицины катастроф»
КУ «Центр профилактики и борьбы со СПИД»
БУ «Югорская городская больница»</t>
        </r>
      </text>
    </comment>
    <comment ref="G14"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АУ «Кондинская районная стоматологическая поликлиника»
БУ «Кондинская районная больница»
БУ «Центр общей врачебной практики»
БУ «Нефтеюганская районная больница»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«Лянторская городская больница»
БУ «Нижнесортымская участковая больница»
БУ «Сургутская районная поликлиника»
БУ «Федоровская городская больница»
КУ «Угутская участковая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АУ «Урайская городская стоматологическая поликлиника»
БУ «Урайская городская клиническая больница»
АУ «Центр профессиональной патологии»
БУ «Окружная клиническая больница»
БУ «Ханты-Мансийская городская клиническая станция скорой медицинской помощи»
БУ «Ханты-Мансийская клиническая стоматологическая поликлиника»
КУ «Центр медицины катастроф»
БУ «Югорская городская больница»</t>
        </r>
      </text>
    </comment>
    <comment ref="G15"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КУ «Березовский противотуберкулезный диспансер»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АУ «Региональный аптечный склад»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«Психоневрологическая больница имени Святой Преподобномученицы Елизаветы»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кожно-венерологический диспансер»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БУ «Сургутская клиническая психоневрологическая больница»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КУ «Сургутский клинический противотуберкулезный диспансер»
КУ «Центр лекарственного мониторинга»
АУ «Урайская городская стоматологическая поликлиника»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«Клинический врачебно-физкультурный диспансер»
БУ «Медицинский информационно-аналитический центр»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психоневрологическая больница»
БУ «Ханты-Мансийская клиническая стоматологическая поликлиника»
БУ «Ханты-Мансийский клинический кожно-венерологический диспансер»
БУ «Центр общественного здоровья и медицинской профилактики»
КУ «Бюро судебно-медицинской экспертизы»
КУ «Детский противотуберкулезный санаторий им. Е.М. Сагандуковой»
КУ «Ханты-Мансийский клинический противотуберкулезный диспансер»
КУ «Центр медицины катастроф»
КУ «Центр профилактики и борьбы со СПИД»
БУ «Югорская городская больница»</t>
        </r>
      </text>
    </comment>
    <comment ref="G16"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КУ «Березовский противотуберкулезный диспансер»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АУ «Региональный аптечный склад»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«Психоневрологическая больница имени Святой Преподобномученицы Елизаветы»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кожно-венерологический диспансер»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БУ «Сургутская клиническая психоневрологическая больница»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КУ «Сургутский клинический противотуберкулезный диспансер»
КУ «Центр лекарственного мониторинга»
АУ «Урайская городская стоматологическая поликлиника»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«Клинический врачебно-физкультурный диспансер»
БУ «Медицинский информационно-аналитический центр»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психоневрологическая больница»
БУ «Ханты-Мансийская клиническая стоматологическая поликлиника»
БУ «Ханты-Мансийский клинический кожно-венерологический диспансер»
БУ «Центр общественного здоровья и медицинской профилактики»
КУ «Бюро судебно-медицинской экспертизы»
КУ «Детский противотуберкулезный санаторий им. Е.М. Сагандуковой»
КУ «Ханты-Мансийский клинический противотуберкулезный диспансер»
КУ «Центр медицины катастроф»
КУ «Центр профилактики и борьбы со СПИД»
БУ «Югорская городская больница»</t>
        </r>
      </text>
    </comment>
    <comment ref="G17"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КУ «Березовский противотуберкулезный диспансер»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АУ «Региональный аптечный склад»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«Психоневрологическая больница имени Святой Преподобномученицы Елизаветы»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кожно-венерологический диспансер»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БУ «Сургутская клиническая психоневрологическая больница»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КУ «Сургутский клинический противотуберкулезный диспансер»
КУ «Центр лекарственного мониторинга»
АУ «Урайская городская стоматологическая поликлиника»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«Клинический врачебно-физкультурный диспансер»
БУ «Медицинский информационно-аналитический центр»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психоневрологическая больница»
БУ «Ханты-Мансийская клиническая стоматологическая поликлиника»
БУ «Ханты-Мансийский клинический кожно-венерологический диспансер»
БУ «Центр общественного здоровья и медицинской профилактики»
КУ «Бюро судебно-медицинской экспертизы»
КУ «Детский противотуберкулезный санаторий им. Е.М. Сагандуковой»
КУ «Ханты-Мансийский клинический противотуберкулезный диспансер»
КУ «Центр медицины катастроф»
КУ «Центр профилактики и борьбы со СПИД»
БУ «Югорская городская больница»</t>
        </r>
      </text>
    </comment>
    <comment ref="G18"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БУ «Кондинская районная больница»
БУ «Нефтеюганская районная больница»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«Лянторская городская больница»
БУ «Федоровская городская больница»
БУ «Лангепасская городская больница»
БУ «Мегионская городская больница»
БУ «Нефтеюганская окружная клиническая больница имени В.И. Яцкив»
БУ «Нижневартовская городская детская поликлиника»
БУ «Нижневартовская городская поликлиника»
БУ «Нижневартовская окружная клиническая больница»
БУ «Нижневартовская окружная клиническая детская больница»
БУ «Нижневартовский окружной клинический перинатальный центр»
БУ «Нижневартовский онкологический диспансер»
БУ «Няганская городская детская поликлиника»
БУ «Няганская городская поликлиника»
БУ «Няганская окружная больница»
БУ «Покачевская городская больница»
БУ «Пыть-Яхская окружная клиническая больница»
БУ «Радужнинская городская больница»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клиническая травматологическая больница»
БУ «Сургутская окружная клиническая больница»
БУ «Урайская городская клиническая больница»
АУ «Центр профессиональной патологии»
БУ «Окружная клиническая больница»
БУ «Ханты-Мансийский клинический кожно-венерологический диспансер»
КУ «Бюро судебно-медицинской экспертизы»
КУ «Центр профилактики и борьбы со СПИД»
БУ «Югорская городская больница»</t>
        </r>
      </text>
    </comment>
    <comment ref="G19"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КУ «Березовский противотуберкулезный диспансер»
АУ «Кондинская районная стоматологическая поликлиника»
БУ «Кондинская районная больница»
БУ «Центр общей врачебной практики»
АУ «Санаторий Юган»
БУ «Нефтеюганская районная больница»
КУ «Лемпинский наркологический реабилитационный центр»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«Советская психоневрологическая больница»
АУ «Региональный аптечный склад»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«Психоневрологическая больница имени Святой Преподобномученицы Елизаветы»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«Нижневартовская окружная клиническая больница»
БУ «Нижневартовская окружная клиническая детская больница»
БУ «Нижневартовская психоневрологическая больница»
БУ «Нижневартовский кожно-венерологический диспансер»
БУ «Нижневартовский окружной клинический перинатальный центр»
БУ «Нижневартовский онкологический диспансер»
КУ «Нижневартовский противотуберкулезный диспансер»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«Няганская окружная больница»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«Окружной кардиологический диспансер «Центр диагностики и сердечно-сосудистой хирургии»
БУ «Сургутская городская клиническая больница»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им. А.И. Бородина»
БУ «Сургутская клиническая психоневрологическая больница»
БУ «Сургутская клиническая травматологическая больница»
БУ «Сургутская окружная клиническая больница»
БУ «Сургутский клинический кожно-венерологический диспансер»
БУ «Сургутский окружной клинический центр охраны материнства и детства»
КУ «Станция переливания крови»
КУ «Сургутский клинический противотуберкулезный диспансер»
КУ «Центр лекарственного мониторинга»
АУ «Урайская городская стоматологическая поликлиника»
БУ «Урайская городская клиническая больница»
БУ «Урайская окружная больница медицинской реабилитации»
КУ «Урайский специализированный Дом ребенка»
АУ «Центр профессиональной патологии»
БУ «Клинический врачебно-физкультурный диспансер»
БУ «Медицинский информационно-аналитический центр»
БУ «Окружная клиническая больница»
БУ «Окружной клинический лечебно-реабилитационный центр»
БУ «Ханты-Мансийская городская клиническая станция скорой медицинской помощи»
БУ «Ханты-Мансийская клиническая психоневрологическая больница»
БУ «Ханты-Мансийская клиническая стоматологическая поликлиника»
БУ «Ханты-Мансийский клинический кожно-венерологический диспансер»
БУ «Центр общественного здоровья и медицинской профилактики»
КУ «Бюро судебно-медицинской экспертизы»
КУ «Детский противотуберкулезный санаторий им. Е.М. Сагандуковой»
КУ «Ханты-Мансийский клинический противотуберкулезный диспансер»
КУ «Центр медицины катастроф»
КУ «Центр профилактики и борьбы со СПИД»
БУ «Югорская городская больница»</t>
        </r>
      </text>
    </comment>
    <comment ref="G20"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АУ «Кондинская районная стоматологическая поликлиника»
БУ «Кондинская районная больница»
БУ «Центр общей врачебной практики»
БУ «Нефтеюганская районная больница»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«Нефтеюганская городская станция скорой медицинской помощи»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поликлиника»
БУ «Нижневартовская городская станция скорой медицинской помощи»
БУ «Нижневартовская городская стоматологическая поликлиника»
БУ «Няганская городская детская поликлиника»
БУ «Няганская городская поликлиника»
БУ «Няганская городская станция скорой медицинской помощи»
БУ «Няганская городская стоматологическая поликлиника»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станция скорой медицинской помощи»
БУ «Сургутская городская клиническая стоматологическая поликлиника № 1»
БУ «Сургутская городская стоматологическая поликлиника № 2»
АУ «Урайская городская стоматологическая поликлиника»
БУ «Урайская городская клиническая больница»
АУ «Центр профессиональной патологии»
БУ «Окружная клиническая больница»
БУ «Ханты-Мансийская городская клиническая станция скорой медицинской помощи»
БУ «Ханты-Мансийская клиническая стоматологическая поликлиника»
КУ «Центр медицины катастроф»
БУ «Югорская городская больница»</t>
        </r>
      </text>
    </comment>
    <comment ref="G21" authorId="0" shapeId="0">
      <text>
        <r>
          <rPr>
            <sz val="10"/>
            <color rgb="FF000000"/>
            <rFont val="Calibri"/>
            <family val="2"/>
            <charset val="204"/>
            <scheme val="minor"/>
          </rPr>
          <t>БУ «Белоярская районная больница»
БУ «Березовская районная больница»
БУ «Игримская районная больница»
АУ «Кондинская районная стоматологическая поликлиника»
БУ «Кондинская районная больница»
БУ «Центр общей врачебной практики»
БУ «Нефтеюганская районная больница»
БУ «Нижневартовская районная больница»
БУ «Новоаганская районная больница»
БУ «Октябрьская районная больница»
АУ «Советская районная больница»
БУ «Пионерская районная больница»
БУ «Лянторская городская больница»
БУ «Нижнесортымская участковая больница»
БУ «Сургутская районная поликлиника»
БУ «Угутская участковая больница»
БУ «Федоровская городская больница»
БУ «Ханты-Мансийская районная больница»
БУ «Когалымская городская больница»
БУ «Лангепасская городская больница»
БУ «Лангепасская городская стоматологическая поликлиника»
АУ «Мегионская городская стоматологическая поликлиника»
БУ «Мегионская городская больница»
БУ «Нефтеюганская городская стоматологическая поликлиника»
БУ «Нефтеюганская окружная клиническая больница имени В.И. Яцкив»
БУ «Нижневартовская городская детская поликлиника»
БУ «Нижневартовская городская детская стоматологическая поликлиника»
БУ «Нижневартовская городская стоматологическая поликлиника»
БУ «Няганская городская детская поликлиника»
БУ «Няганская городская поликлиника»
БУ «Няганская городская стоматологическая поликлиника»
БУ «Покачевская городская больница»
АУ «Пыть-Яхская городская стоматологическая поликлиника»
БУ «Пыть-Яхская окружная клиническая больница»
БУ «Радужнинская городская больница»
БУ «Радужнинская городская стоматологическая поликлиника»
БУ «Сургутская городская клиническая поликлиника № 1»
БУ «Сургутская городская клиническая поликлиника № 2»
БУ «Сургутская городская клиническая поликлиника № 3»
БУ «Сургутская городская клиническая поликлиника № 4»
БУ «Сургутская городская клиническая поликлиника № 5»
БУ «Сургутская городская клиническая стоматологическая поликлиника № 1»
БУ «Сургутская городская стоматологическая поликлиника № 2 им. А.И. Бородина»
АУ «Урайская городская стоматологическая поликлиника»
БУ «Урайская городская клиническая больница»
БУ «Окружная клиническая больница»
БУ «Ханты-Мансийская клиническая стоматологическая поликлиника»
БУ «Югорская городская больница»</t>
        </r>
      </text>
    </comment>
  </commentList>
</comments>
</file>

<file path=xl/sharedStrings.xml><?xml version="1.0" encoding="utf-8"?>
<sst xmlns="http://schemas.openxmlformats.org/spreadsheetml/2006/main" count="4626" uniqueCount="237">
  <si>
    <t>№ п/п</t>
  </si>
  <si>
    <t>Периодичность мониторинга</t>
  </si>
  <si>
    <t>Наименование мониторинга (о чем)</t>
  </si>
  <si>
    <t>Основание исполнения мониторинга</t>
  </si>
  <si>
    <t>Сроки предоставления информации</t>
  </si>
  <si>
    <t>Адрес отчетной формы мониторинга (при наличии)</t>
  </si>
  <si>
    <t>Количество и список медицинских организаций, участвующих в мониторинге</t>
  </si>
  <si>
    <t>Ответственное лицо в МИАЦ за прием мониторинга</t>
  </si>
  <si>
    <t>Количество медицинских работников, оказывающих помощь больным COVID-19</t>
  </si>
  <si>
    <t>Письмо ДЗ от 18.02.2022 № 2764 с дополнением письма МИАЦ от 28.02.2022 № 562</t>
  </si>
  <si>
    <t>Еженедельный</t>
  </si>
  <si>
    <t>Вакцинация от COVID-19</t>
  </si>
  <si>
    <t>Письмо ДЗ от 12.04.2022 № 6804</t>
  </si>
  <si>
    <t>По четвергам до 15:00 часов</t>
  </si>
  <si>
    <t>На сайте БУ «Медицинский информационно-аналитический
центр» («Главная» – «Медицинским работникам» – «Кадры
в здравоохранении Югры» – «Кадры. Вакцинация COVID-19» – «Форма «Кадры. Вакцинация. COVID-19»).</t>
  </si>
  <si>
    <t>О случаях новой коронавирусной инфекции COVID-19 в медицинской организации</t>
  </si>
  <si>
    <t>Письмо МИАЦ от 29.01.2022 № 242</t>
  </si>
  <si>
    <t>Форма № 2312 в ИС «МедВедь»</t>
  </si>
  <si>
    <t>По поручению Депздрава Югры</t>
  </si>
  <si>
    <t>Ежемесячный</t>
  </si>
  <si>
    <t>Мониторинг укомплектования потребности (включая ТФОМС)</t>
  </si>
  <si>
    <t>Модернизация первичного звена здравоохранения</t>
  </si>
  <si>
    <t>На сайте БУ «Медицинский информационно-аналитический центр» («Главная» – «Медицинским работникам» – «Кадры в здравоохранении Югры» – «Модернизация первичного звена здравоохранения»)/
Пароль: Moderniz910</t>
  </si>
  <si>
    <t>Показатели реализации региональных проектов «Здравоохранение», «Демография», «Обеспечение медицинских организаций системы здравоохранения квалифицированными кадрами»</t>
  </si>
  <si>
    <t>Приказ Депздрава Югры от 31.01.2021 № 155</t>
  </si>
  <si>
    <t>Движение кадров</t>
  </si>
  <si>
    <t>Приказ Депздрава Югры от 02.12.2021 № 1943</t>
  </si>
  <si>
    <t>На сайте БУ «Медицинский информационно-аналитический центр» («Главная» – «Медицинским работникам» – «Кадры в здравоохранении Югры» – «Движение кадров» – «Форма мониторинга «Движение кадров»).
Пароль: Dkadr1943</t>
  </si>
  <si>
    <t>Ежеквартальный</t>
  </si>
  <si>
    <t>Вакансии</t>
  </si>
  <si>
    <t>Приказ Депздрава Югры от 26.04.2021 № 577</t>
  </si>
  <si>
    <r>
      <rPr>
        <sz val="11"/>
        <color theme="1"/>
        <rFont val="Times New Roman"/>
        <family val="1"/>
        <charset val="204"/>
      </rPr>
      <t xml:space="preserve">На сайте БУ «Медицинский информационно-аналитический центр» 
(«Главная» – «Медицинским работникам» – «Кадры в здравоохранении Югры» – «Вакансии» – «Форма «01. Вакансии»).
Пароль: </t>
    </r>
    <r>
      <rPr>
        <sz val="11"/>
        <color rgb="FFFF0000"/>
        <rFont val="Times New Roman"/>
        <family val="1"/>
        <charset val="204"/>
      </rPr>
      <t>Vakansii577</t>
    </r>
  </si>
  <si>
    <t>Потребность в жилье. Первичка (п. 12.2 Распоряжения 3-рг)</t>
  </si>
  <si>
    <t xml:space="preserve">Ежеквартальное поручение Депздрава Югры;
письмо БУ "Медицинский информационно-аналитический центр" 07-00-Исх-9 от 10.01.2023 </t>
  </si>
  <si>
    <t>На сайте БУ «Медицинский информационно-аналитический центр» («Главная» – «Медицинским работникам» – «Кадры здравоохранения Югры» – «Потребность в жилых помещениях. Первичное звено».
Заполнить приложения 1, 2, 3</t>
  </si>
  <si>
    <t>Подпрограмма VI «Кадровое обеспечение системы здравоохранения»</t>
  </si>
  <si>
    <t>Приказ Депздрава Югры от 20.03.2020 № 342</t>
  </si>
  <si>
    <t>Форма № 303, форма № 583 в ИС «МедВедь»</t>
  </si>
  <si>
    <t>Ликвидация кадрового дефицита</t>
  </si>
  <si>
    <t>Приказ Депздрава Югры от 15.06.2021 № 968</t>
  </si>
  <si>
    <t>Форма № 859 в ИС «МедВедь»</t>
  </si>
  <si>
    <t>Высвобождение работников в связи с ликвидацией (реорганизацией) организации либо сокращением численности или штата работников</t>
  </si>
  <si>
    <t>Приказ Депздрава Югры от 09.12.2020 № 1789</t>
  </si>
  <si>
    <t>Форма № 762 в ИС «МедВедь»</t>
  </si>
  <si>
    <t>Трансплантация костного мозга и гемопоэтических стволовых клеток</t>
  </si>
  <si>
    <t>Приказ Депздрава Югры от 15.09.2021 № 1359</t>
  </si>
  <si>
    <t>На сайте БУ «Медицинский информационно-аналитический центр» 
(«Главная» – «Медицинским работникам» – «Кадры в здравоохранении Югры» – «Трансплантация костного мозга (потребность в кадрах)» – «Форма «Трансплантацию костного мозга и гемопоэтических стволовых клеток»).
Пароль: Kadr889</t>
  </si>
  <si>
    <t>На сайте БУ «Медицинский информационно-аналитический центр» 
(«Главная» – «Медицинским работникам» – «Кадры в здравоохранении Югры» – «Меры социальной поддержки» – «Форма мониторинга «Меры социальной поддержки»).
Пароль: Mery1358</t>
  </si>
  <si>
    <t>2 раза в год</t>
  </si>
  <si>
    <t>Меры социальной поддержки первичного звена и скорой (п. 2 «б» перечня поручений Президента Пр-1755)</t>
  </si>
  <si>
    <t>Онлайн-форма</t>
  </si>
  <si>
    <t>Потребность в жилье в сельских и городских поселениях с небольшим числом жителей (п. 6 «б» перечня поручений Президента Пр-113)</t>
  </si>
  <si>
    <t>1 раз в год</t>
  </si>
  <si>
    <t>Оказание помощи несовершеннолетним (кадры)</t>
  </si>
  <si>
    <r>
      <rPr>
        <u/>
        <sz val="11"/>
        <color rgb="FF0000FF"/>
        <rFont val="Times New Roman"/>
        <family val="1"/>
        <charset val="204"/>
      </rPr>
      <t>Приказ Депздрава Югры от 06.10.2021 № 1498</t>
    </r>
    <r>
      <rPr>
        <sz val="11"/>
        <color rgb="FF000000"/>
        <rFont val="Times New Roman"/>
        <family val="1"/>
        <charset val="204"/>
      </rPr>
      <t xml:space="preserve">;
письмо БУ "Медицинский информационно-аналитический центр" 07-00-Исх-8 от 10.01.2023 </t>
    </r>
  </si>
  <si>
    <t>На сайте БУ «Медицинский информационно-аналитический центр» 
(«Главная» – «Медицинским работникам» – «Кадры в здравоохранении Югры» – «Оказание помощи несовершеннолетним (кадры)» – «Форма мониторинга «Оказание помощи несовершеннолетним (кадры)»).
Пароль: Deti1498</t>
  </si>
  <si>
    <t>По состоянию на 26.07.2022</t>
  </si>
  <si>
    <t>Ежедневный</t>
  </si>
  <si>
    <t>Количество медицинских работников, оказывающих помощь больным COVID-19 (письмо ДЗ от 18.02.2022 № 2764 с дополнением письма МИАЦ от 28.02.2022 № 562)</t>
  </si>
  <si>
    <t>Количество медицинских работников, контактирующих с больными COVID-19 (нарастающим итогом) (Письмо МИАЦ от 09.04.2022 № 1004)</t>
  </si>
  <si>
    <t>Вакцинация от COVID-19 (письмо ДЗ от 12.04.2022 № 6804)</t>
  </si>
  <si>
    <t>О случаях новой коронавирусной инфекции COVID-19 в медицинской организации (форма № 2312 в ИС «МедВедь»)</t>
  </si>
  <si>
    <t>СИЗы, COVID-19 (форма № 1760 в ИС «МедВедь»)</t>
  </si>
  <si>
    <t>Мониторинг укомплектования потребности (приказ ДЗ от 07.02.2022 № 210 с дополнением приказа ДЗ от 24.03.2022 № 527)</t>
  </si>
  <si>
    <t>Модернизация первички (приложения 9, 10) (приказ ДЗ от 26.02.2021 № 265)</t>
  </si>
  <si>
    <t>Форма № 2953 в ИС «МедВедь» (Приказ ДЗ от 31.01.2022 № 155)</t>
  </si>
  <si>
    <t>Движение кадров (приказ ДЗ от 02.12.2021 № 1943)</t>
  </si>
  <si>
    <t>Медицинская реабилитация</t>
  </si>
  <si>
    <t>Вакансии (приказ ДЗ от 26.04.2022 № 577)</t>
  </si>
  <si>
    <t>Подпрограмма VI «Кадровое обеспечение системы здравоохранения» (форма № 303, форма № 583 в ИС «МедВедь») (Приказ ДЗ от 20.03.2020 № 342)</t>
  </si>
  <si>
    <t>Ликвидация кадрового дефицита (приказ ДеЗ от 15.06.2022 № 968)</t>
  </si>
  <si>
    <t>Высвобождение работников (приказ ДЗ от 09.12.2020 № 1789)</t>
  </si>
  <si>
    <t>Трансплантация костного мозга и гемопоэтических стволовых клеток (приказ ДЗ от 15.09.2022 № 1359)</t>
  </si>
  <si>
    <t>Меры соцподдержки (приказ ДЗ от 15.09.2021 № 1358)</t>
  </si>
  <si>
    <t>Оказание помощи несовершеннолетним (кадры) (приказ ДЗ от 06.10.2022 № 1498)</t>
  </si>
  <si>
    <t>Муниципальное образование</t>
  </si>
  <si>
    <t>Медицинская организация</t>
  </si>
  <si>
    <t>Периодичность</t>
  </si>
  <si>
    <t>Белоярский район</t>
  </si>
  <si>
    <t>БУ «Белоярская районная больница»</t>
  </si>
  <si>
    <t>Ежедневно</t>
  </si>
  <si>
    <t>Еженедельно</t>
  </si>
  <si>
    <t>Ежемесячно</t>
  </si>
  <si>
    <t>Березовский район</t>
  </si>
  <si>
    <t>БУ «Березовская районная больница»</t>
  </si>
  <si>
    <t>город Лангепас</t>
  </si>
  <si>
    <t>БУ «Лангепасская городская больница»</t>
  </si>
  <si>
    <t>Ежеквартально</t>
  </si>
  <si>
    <t xml:space="preserve">Белоярский район </t>
  </si>
  <si>
    <t>Кондинский район</t>
  </si>
  <si>
    <t>БУ «Кондинская районная больница»</t>
  </si>
  <si>
    <t>город Нижневартовск</t>
  </si>
  <si>
    <t>БУ «Нижневартовская окружная клиническая больница»</t>
  </si>
  <si>
    <t>БУ «Игримская районная больница»</t>
  </si>
  <si>
    <t>Нефтеюганский район</t>
  </si>
  <si>
    <t>БУ «Нефтеюганская районная больница»</t>
  </si>
  <si>
    <t>БУ «Центр общей врачебной практики»</t>
  </si>
  <si>
    <t>город Ханты-Мансийск</t>
  </si>
  <si>
    <t>БУ «Окружной клинический лечебно-реабилитационный центр»</t>
  </si>
  <si>
    <t>Октябрьский район</t>
  </si>
  <si>
    <t>БУ «Октябрьская районная больница»</t>
  </si>
  <si>
    <t>КУ «Березовский противотуберкулезный диспансер»</t>
  </si>
  <si>
    <t>АУ «Кондинская районная стоматологическая поликлиника»</t>
  </si>
  <si>
    <t>Сургутский район</t>
  </si>
  <si>
    <t>БУ «Лянторская городская больница»</t>
  </si>
  <si>
    <t>АУ «Санаторий Юган»</t>
  </si>
  <si>
    <t>город Когалым</t>
  </si>
  <si>
    <t>БУ «Когалымская городская больница»</t>
  </si>
  <si>
    <t>БУ «Сургутская районная поликлиника»</t>
  </si>
  <si>
    <t>Нижневартовский район</t>
  </si>
  <si>
    <t>БУ «Нижневартовская районная больница»</t>
  </si>
  <si>
    <t>БУ «Федоровская городская больница»</t>
  </si>
  <si>
    <t>БУ «Новоаганская районная больница»</t>
  </si>
  <si>
    <t>город Мегион</t>
  </si>
  <si>
    <t>БУ «Мегионская городская больница»</t>
  </si>
  <si>
    <t>Ханты-Мансийский район</t>
  </si>
  <si>
    <t>БУ «Ханты-Мансийская районная больница»</t>
  </si>
  <si>
    <t>город Нефтеюганск</t>
  </si>
  <si>
    <t>БУ «Нефтеюганская окружная клиническая больница имени В.И. Яцкив»</t>
  </si>
  <si>
    <t>КУ «Лемпинский наркологический реабилитационный центр»</t>
  </si>
  <si>
    <t>Советский район</t>
  </si>
  <si>
    <t>АУ «Советская районная больница»</t>
  </si>
  <si>
    <t>БУ «Пионерская районная больница»</t>
  </si>
  <si>
    <t>город Нягань</t>
  </si>
  <si>
    <t>БУ «Няганская окружная больница»</t>
  </si>
  <si>
    <t>город Радужный</t>
  </si>
  <si>
    <t>БУ «Радужнинская городская больница»</t>
  </si>
  <si>
    <t>БУ «Советская психоневрологическая больница»</t>
  </si>
  <si>
    <t>город Сургут</t>
  </si>
  <si>
    <t>БУ «Сургутская окружная клиническая больница»</t>
  </si>
  <si>
    <t>БУ «Нижнесортымская участковая больница»</t>
  </si>
  <si>
    <t>город Урай</t>
  </si>
  <si>
    <t>БУ «Урайская городская клиническая больница»</t>
  </si>
  <si>
    <t>БУ «Окружная клиническая больница»</t>
  </si>
  <si>
    <t>БУ «Угутская участковая больница»</t>
  </si>
  <si>
    <t>город Югорск</t>
  </si>
  <si>
    <t>БУ «Югорская городская больница»</t>
  </si>
  <si>
    <t>БУ «Нижневартовская городская детская поликлиника»</t>
  </si>
  <si>
    <t>АУ «Региональный аптечный склад»</t>
  </si>
  <si>
    <t>КУ «Угутская участковая больница»</t>
  </si>
  <si>
    <t>БУ «Нижневартовская городская поликлиника»</t>
  </si>
  <si>
    <t>БУ «Нижневартовская окружная клиническая детская больница»</t>
  </si>
  <si>
    <t>БУ «Нижневартовский окружной клинический перинатальный центр»</t>
  </si>
  <si>
    <t>БУ «Лангепасская городская стоматологическая поликлиника»</t>
  </si>
  <si>
    <t>БУ «Нижневартовский онкологический диспансер»</t>
  </si>
  <si>
    <t>БУ «Няганская городская поликлиника»</t>
  </si>
  <si>
    <t>АУ «Мегионская городская стоматологическая поликлиника»</t>
  </si>
  <si>
    <t>БУ «Няганская городская детская поликлиника»</t>
  </si>
  <si>
    <t>БУ «Нефтеюганская городская станция скорой медицинской помощи»</t>
  </si>
  <si>
    <t>город Покачи</t>
  </si>
  <si>
    <t>БУ «Покачевская городская больница»</t>
  </si>
  <si>
    <t>город Пыть-Ях</t>
  </si>
  <si>
    <t>БУ «Пыть-Яхская окружная клиническая больница»</t>
  </si>
  <si>
    <t>БУ «Нефтеюганская городская стоматологическая поликлиника»</t>
  </si>
  <si>
    <t>БУ «Сургутская городская клиническая поликлиника № 1»</t>
  </si>
  <si>
    <t>БУ «Нижневартовская городская станция скорой медицинской помощи»</t>
  </si>
  <si>
    <t>БУ «Сургутская городская клиническая поликлиника № 2»</t>
  </si>
  <si>
    <t>БУ «Нижневартовская городская детская стоматологическая поликлиника»</t>
  </si>
  <si>
    <t>БУ «Сургутская городская клиническая поликлиника № 3»</t>
  </si>
  <si>
    <t>БУ «Окружной кардиологический диспансер «Центр диагностики и сердечно-сосудистой хирургии»</t>
  </si>
  <si>
    <t>БУ «Нижневартовская городская стоматологическая поликлиника»</t>
  </si>
  <si>
    <t>БУ «Сургутская городская клиническая поликлиника № 4»</t>
  </si>
  <si>
    <t>БУ «Психоневрологическая больница имени Святой Преподобномученицы Елизаветы»</t>
  </si>
  <si>
    <t>БУ «Сургутская городская клиническая больница»</t>
  </si>
  <si>
    <t>БУ «Нижневартовский кожно-венерологический диспансер»</t>
  </si>
  <si>
    <t>БУ «Сургутская клиническая психоневрологическая больница»</t>
  </si>
  <si>
    <t>БУ «Няганская городская стоматологическая поликлиника»</t>
  </si>
  <si>
    <t>АУ «Центр профессиональной патологии»</t>
  </si>
  <si>
    <t>АУ «Пыть-Яхская городская стоматологическая поликлиника»</t>
  </si>
  <si>
    <t>БУ «Няганская городская станция скорой медицинской помощи»</t>
  </si>
  <si>
    <t>БУ «Сургутская клиническая травматологическая больница»</t>
  </si>
  <si>
    <t>БУ «Нижневартовская психоневрологическая больница»</t>
  </si>
  <si>
    <t>БУ «Радужнинская городская стоматологическая поликлиника»</t>
  </si>
  <si>
    <t>КУ «Нижневартовский противотуберкулезный диспансер»</t>
  </si>
  <si>
    <t>БУ «Ханты-Мансийский клинический кожно-венерологический диспансер»</t>
  </si>
  <si>
    <t>КУ «Бюро судебно-медицинской экспертизы»</t>
  </si>
  <si>
    <t>КУ «Центр профилактики и борьбы со СПИД»</t>
  </si>
  <si>
    <t>БУ «Сургутская городская клиническая поликлиника № 5»</t>
  </si>
  <si>
    <t>БУ «Сургутская городская клиническая стоматологическая поликлиника № 1»</t>
  </si>
  <si>
    <t>БУ «Сургутская городская стоматологическая поликлиника № 2 им. А.И. Бородина»</t>
  </si>
  <si>
    <t>АУ «Урайская городская стоматологическая поликлиника»</t>
  </si>
  <si>
    <t>БУ «Сургутская городская клиническая станция скорой медицинской помощи»</t>
  </si>
  <si>
    <t>БУ «Сургутский окружной клинический центр охраны материнства и детства»</t>
  </si>
  <si>
    <t>БУ «Ханты-Мансийская клиническая стоматологическая поликлиника»</t>
  </si>
  <si>
    <t>БУ «Урайская окружная больница медицинской реабилитации»</t>
  </si>
  <si>
    <t>КУ «Урайский специализированный Дом ребенка»</t>
  </si>
  <si>
    <t>БУ «Ханты-Мансийская городская клиническая станция скорой медицинской помощи»</t>
  </si>
  <si>
    <t>КУ «Центр медицины катастроф»</t>
  </si>
  <si>
    <t>БУ «Сургутский клинический кожно-венерологический диспансер»</t>
  </si>
  <si>
    <t>КУ «Станция переливания крови»</t>
  </si>
  <si>
    <t>КУ «Сургутский клинический противотуберкулезный диспансер»</t>
  </si>
  <si>
    <t>КУ «Центр лекарственного мониторинга»</t>
  </si>
  <si>
    <t>БУ «Клинический врачебно-физкультурный диспансер»</t>
  </si>
  <si>
    <t>БУ «Медицинский информационно-аналитический центр»</t>
  </si>
  <si>
    <t>БУ «Ханты-Мансийская клиническая психоневрологическая больница»</t>
  </si>
  <si>
    <t>БУ «Центр общественного здоровья и медицинской профилактики»</t>
  </si>
  <si>
    <t>КУ «Детский противотуберкулезный санаторий им. Е.М. Сагандуковой»</t>
  </si>
  <si>
    <t>КУ «Ханты-Мансийский клинический противотуберкулезный диспансер»</t>
  </si>
  <si>
    <t>Всего мониторингов, в которых участвует медицинская организация (20 ед.)</t>
  </si>
  <si>
    <t>из них:</t>
  </si>
  <si>
    <t>в том числе:</t>
  </si>
  <si>
    <t>Ежедневные</t>
  </si>
  <si>
    <t>Еженедельные</t>
  </si>
  <si>
    <t>Ежемесячные</t>
  </si>
  <si>
    <t>Ежеквартальные</t>
  </si>
  <si>
    <t>Участвует</t>
  </si>
  <si>
    <t>Итого медицинских организаций, участвующих в мониторингах</t>
  </si>
  <si>
    <t>На сайте БУ «Медицинский информационно-аналитический
центр» («Главная» – «Медицинским работникам» – «Кадры
в здравоохранении Югры» – «COVID-19» – «COVID-19. Форма мониторинга»). Скан на почту  ParyaevaDV@miacugra.ru</t>
  </si>
  <si>
    <t>Еженедельно по пятницам на АСММС</t>
  </si>
  <si>
    <t>Паряева Дарья Викторовна, 8(3467)960-690</t>
  </si>
  <si>
    <t>Шевчик Ирина Владимировна, 8(3467)960-623</t>
  </si>
  <si>
    <t>Чурсина Ирина Ильдаровна, 8(3467)960-642</t>
  </si>
  <si>
    <t>Жуманова Анастасия Сергеевна, 8(3467)960-553</t>
  </si>
  <si>
    <t>Токарева Ирина Владимировна, 8(3467)960-570</t>
  </si>
  <si>
    <t>Ушакова Наталья Михайловна, 8(3467)960-598</t>
  </si>
  <si>
    <t>Предоставление информации:
за март: 20.03.2024-03.04.2024;
за апрель: 20.04.2024-03.05.2024;
за май: 20.05.2024-03.06.2024;
за июнь: 20.06.2024-03.07.2024;
за июль: 20.07.2024-03.08.2024;
за август: 20.08.2024-03.09.2024;
за сентябрь: 20.09.2024-03.10.2024;
за октябрь: 20.10.2024-03.11.2024;
за ноябрь: 20.11.2024-03.12.2024;
за декабрь: 20.12.2024-15.01.2025.</t>
  </si>
  <si>
    <t>Предоставление информации:
за I квартал: 25.03.2024-03.04.2024;
за II квартал: 25.06.2024-03.07.2024;
за III квартал: 25.09.2024-03.10.2024;
за IV квартал: 25.12.2024-15.01.2025.</t>
  </si>
  <si>
    <t>Предоставление информации:
за I квартал: 25.03.2024-03.04.2024;
за II квартал: 25.06.2024-03.07.2024;
за III квартал: 25.09.2024-03.10.2024;
за IV квартал: 25.12.2024-31.12.2024.</t>
  </si>
  <si>
    <t>Предоставление информации:
09.01.2024 - 20.01.2024</t>
  </si>
  <si>
    <t>Предоставление информации:
за I квартал: 25.03.2024-03.04.2024;
за II квартал: 25.06.2024-03.07.2024;
за II полугодие: до 30.12.2024.</t>
  </si>
  <si>
    <t>На сайте БУ «Медицинский информационно-аналитический
центр» («Главная» – «Медицинским работникам» – «Кадры
в здравоохранении Югры» – «Потребность в кадрах на 2024 год» – «Форма «Ежемесячный отчет об укомплектовании кадрами»).</t>
  </si>
  <si>
    <t>Перечень мониторингов отраслевого центра компетенций организации и подготовки квалифицированных кадров для системы здравоохранения Югры БУ «Медицинский информационно-аналитический центр»,
на 2024 год</t>
  </si>
  <si>
    <t>Любин Максим Викторович, 8(3467)960-591</t>
  </si>
  <si>
    <t>Ежемесячно до 23 числа</t>
  </si>
  <si>
    <t xml:space="preserve">Письмо Депздрава Югры от 06.04.2022 № 6675
Приказ Депздрава Югры от 15.06.2022 № 847
</t>
  </si>
  <si>
    <t>Меры социальной поддержки медицинским работникам, предоставляемые за счет бюджета Ханты-Мансийского автономного округа – Югры</t>
  </si>
  <si>
    <t xml:space="preserve">Еженедельно по четвергам </t>
  </si>
  <si>
    <t xml:space="preserve">Приказ Депздрава Югры от 21.02.2024 № 268 </t>
  </si>
  <si>
    <t>Предоставление информации:
каждые 6 мес.: с 20.03 по 01.04;
каждые 6 мес: с 15.09 по 04.10.
(по вводным ДЗ сроки могут быть сдвинуты)</t>
  </si>
  <si>
    <t>Форма № 1760 в ИС «МедВедь»</t>
  </si>
  <si>
    <t>Ежемесячно до 26 числа</t>
  </si>
  <si>
    <t>Прием в Медстат формы 30 таблиц 1100, 1101, 11041, 1102, 1103, 1104, 1105</t>
  </si>
  <si>
    <t>Приказ Депздрава Югры от 19.09.2022 №1454</t>
  </si>
  <si>
    <t>По понедельникам до 12:00 часов</t>
  </si>
  <si>
    <t>По состоянию на 06.03.2024 (предварительное)</t>
  </si>
  <si>
    <t>Приказ Депздрава Югры от 16.04.2020 № 524</t>
  </si>
  <si>
    <t>Мониторинг «Об утверждении требований по применению средств индивидуальной защиты для различных категорий граждан при рисках инфицирования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</si>
</sst>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rgb="FF000000"/>
      <name val="Calibri"/>
      <scheme val="minor"/>
    </font>
    <font>
      <b/>
      <sz val="11"/>
      <color theme="1"/>
      <name val="Times New Roman"/>
      <family val="1"/>
      <charset val="204"/>
    </font>
    <font>
      <sz val="10"/>
      <name val="Calibri"/>
      <family val="2"/>
      <charset val="204"/>
    </font>
    <font>
      <sz val="10"/>
      <color theme="1"/>
      <name val="Calibri"/>
      <family val="2"/>
      <charset val="204"/>
    </font>
    <font>
      <sz val="11"/>
      <color theme="1"/>
      <name val="Times New Roman"/>
      <family val="1"/>
      <charset val="204"/>
    </font>
    <font>
      <u/>
      <sz val="11"/>
      <color rgb="FF1155CC"/>
      <name val="Times New Roman"/>
      <family val="1"/>
      <charset val="204"/>
    </font>
    <font>
      <u/>
      <sz val="11"/>
      <color rgb="FF0000FF"/>
      <name val="Times New Roman"/>
      <family val="1"/>
      <charset val="204"/>
    </font>
    <font>
      <u/>
      <sz val="11"/>
      <color rgb="FF0000FF"/>
      <name val="Times New Roman"/>
      <family val="1"/>
      <charset val="204"/>
    </font>
    <font>
      <u/>
      <sz val="11"/>
      <color theme="10"/>
      <name val="Times New Roman"/>
      <family val="1"/>
      <charset val="204"/>
    </font>
    <font>
      <u/>
      <sz val="10"/>
      <color rgb="FF0000FF"/>
      <name val="Calibri"/>
      <family val="2"/>
      <charset val="204"/>
    </font>
    <font>
      <sz val="10"/>
      <color rgb="FF000000"/>
      <name val="Calibri"/>
      <family val="2"/>
      <charset val="204"/>
    </font>
    <font>
      <b/>
      <sz val="11"/>
      <color rgb="FF000000"/>
      <name val="Times New Roman"/>
      <family val="1"/>
      <charset val="204"/>
    </font>
    <font>
      <sz val="12"/>
      <color theme="1"/>
      <name val="Times New Roman"/>
      <family val="1"/>
      <charset val="204"/>
    </font>
    <font>
      <sz val="11"/>
      <color rgb="FF000000"/>
      <name val="Times New Roman"/>
      <family val="1"/>
      <charset val="204"/>
    </font>
    <font>
      <sz val="11"/>
      <color rgb="FFFF0000"/>
      <name val="Times New Roman"/>
      <family val="1"/>
      <charset val="204"/>
    </font>
    <font>
      <sz val="10"/>
      <color rgb="FF000000"/>
      <name val="Calibri"/>
      <family val="2"/>
      <charset val="204"/>
      <scheme val="minor"/>
    </font>
  </fonts>
  <fills count="13">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F2F2F2"/>
        <bgColor rgb="FFF2F2F2"/>
      </patternFill>
    </fill>
    <fill>
      <patternFill patternType="solid">
        <fgColor rgb="FFFDE9D9"/>
        <bgColor rgb="FFFDE9D9"/>
      </patternFill>
    </fill>
    <fill>
      <patternFill patternType="solid">
        <fgColor rgb="FFDAEEF3"/>
        <bgColor rgb="FFDAEEF3"/>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BE5F1"/>
        <bgColor rgb="FFDBE5F1"/>
      </patternFill>
    </fill>
    <fill>
      <patternFill patternType="solid">
        <fgColor theme="0"/>
        <bgColor indexed="64"/>
      </patternFill>
    </fill>
    <fill>
      <patternFill patternType="solid">
        <fgColor theme="0"/>
        <bgColor rgb="FFFF0000"/>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ck">
        <color rgb="FF000000"/>
      </right>
      <top/>
      <bottom/>
      <diagonal/>
    </border>
    <border>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ck">
        <color rgb="FF000000"/>
      </right>
      <top/>
      <bottom style="thin">
        <color rgb="FF000000"/>
      </bottom>
      <diagonal/>
    </border>
    <border>
      <left/>
      <right/>
      <top/>
      <bottom style="thin">
        <color rgb="FF000000"/>
      </bottom>
      <diagonal/>
    </border>
    <border>
      <left style="thin">
        <color rgb="FF000000"/>
      </left>
      <right style="thick">
        <color rgb="FF000000"/>
      </right>
      <top style="thin">
        <color rgb="FF000000"/>
      </top>
      <bottom style="thin">
        <color rgb="FF000000"/>
      </bottom>
      <diagonal/>
    </border>
    <border>
      <left/>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s>
  <cellStyleXfs count="1">
    <xf numFmtId="0" fontId="0" fillId="0" borderId="0"/>
  </cellStyleXfs>
  <cellXfs count="85">
    <xf numFmtId="0" fontId="0" fillId="0" borderId="0" xfId="0" applyFont="1" applyAlignment="1"/>
    <xf numFmtId="0" fontId="3" fillId="3" borderId="3" xfId="0" applyFont="1" applyFill="1" applyBorder="1"/>
    <xf numFmtId="1" fontId="4" fillId="3" borderId="7" xfId="0" applyNumberFormat="1" applyFont="1" applyFill="1" applyBorder="1" applyAlignment="1">
      <alignment horizontal="center" vertical="center" wrapText="1"/>
    </xf>
    <xf numFmtId="0" fontId="3" fillId="3" borderId="8" xfId="0" applyFont="1" applyFill="1" applyBorder="1"/>
    <xf numFmtId="1" fontId="4" fillId="3" borderId="7" xfId="0" applyNumberFormat="1" applyFont="1" applyFill="1" applyBorder="1" applyAlignment="1">
      <alignment horizontal="left" vertical="center" wrapText="1"/>
    </xf>
    <xf numFmtId="1" fontId="6" fillId="3" borderId="7" xfId="0" applyNumberFormat="1" applyFont="1" applyFill="1" applyBorder="1" applyAlignment="1">
      <alignment horizontal="center" vertical="center" wrapText="1"/>
    </xf>
    <xf numFmtId="0" fontId="3" fillId="3" borderId="3" xfId="0" applyFont="1" applyFill="1" applyBorder="1" applyAlignment="1">
      <alignment horizontal="left"/>
    </xf>
    <xf numFmtId="0" fontId="10" fillId="0" borderId="0" xfId="0" applyFont="1" applyAlignment="1">
      <alignment horizontal="left"/>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2" borderId="7"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12" fillId="0" borderId="7" xfId="0" applyFont="1" applyBorder="1" applyAlignment="1">
      <alignment horizontal="left" vertical="center" wrapText="1"/>
    </xf>
    <xf numFmtId="0" fontId="12" fillId="0" borderId="10"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4" fillId="0" borderId="0" xfId="0" applyFont="1" applyAlignment="1">
      <alignment horizontal="center" vertical="center" wrapText="1"/>
    </xf>
    <xf numFmtId="0" fontId="11" fillId="0" borderId="0" xfId="0" applyFont="1" applyAlignment="1">
      <alignment horizontal="center"/>
    </xf>
    <xf numFmtId="0" fontId="13" fillId="0" borderId="0" xfId="0" applyFont="1"/>
    <xf numFmtId="0" fontId="4" fillId="4" borderId="25"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7"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1" fillId="4" borderId="2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1" fontId="5" fillId="3" borderId="7" xfId="0" applyNumberFormat="1" applyFont="1" applyFill="1" applyBorder="1" applyAlignment="1">
      <alignment horizontal="center" vertical="center" wrapText="1"/>
    </xf>
    <xf numFmtId="0" fontId="0" fillId="11" borderId="0" xfId="0" applyFont="1" applyFill="1" applyAlignment="1"/>
    <xf numFmtId="1" fontId="7" fillId="3" borderId="7" xfId="0" applyNumberFormat="1" applyFont="1" applyFill="1" applyBorder="1" applyAlignment="1">
      <alignment horizontal="center" vertical="center" wrapText="1"/>
    </xf>
    <xf numFmtId="1" fontId="4" fillId="11" borderId="7" xfId="0" applyNumberFormat="1" applyFont="1" applyFill="1" applyBorder="1" applyAlignment="1">
      <alignment horizontal="left" vertical="center" wrapText="1"/>
    </xf>
    <xf numFmtId="1" fontId="4" fillId="11" borderId="7" xfId="0" applyNumberFormat="1" applyFont="1" applyFill="1" applyBorder="1" applyAlignment="1">
      <alignment horizontal="center" vertical="center" wrapText="1"/>
    </xf>
    <xf numFmtId="1" fontId="8" fillId="3" borderId="7" xfId="0" applyNumberFormat="1" applyFont="1" applyFill="1" applyBorder="1" applyAlignment="1">
      <alignment horizontal="center" vertical="center" wrapText="1"/>
    </xf>
    <xf numFmtId="1" fontId="9" fillId="3" borderId="7" xfId="0" applyNumberFormat="1" applyFont="1" applyFill="1" applyBorder="1" applyAlignment="1">
      <alignment horizontal="center" vertical="center" wrapText="1"/>
    </xf>
    <xf numFmtId="1" fontId="4" fillId="12" borderId="7" xfId="0" applyNumberFormat="1" applyFont="1" applyFill="1" applyBorder="1" applyAlignment="1">
      <alignment horizontal="center" vertical="center" wrapText="1"/>
    </xf>
    <xf numFmtId="1" fontId="4" fillId="12" borderId="7" xfId="0" applyNumberFormat="1" applyFont="1" applyFill="1" applyBorder="1" applyAlignment="1">
      <alignment horizontal="left" vertical="center" wrapText="1"/>
    </xf>
    <xf numFmtId="0" fontId="3" fillId="3" borderId="23" xfId="0" applyFont="1" applyFill="1" applyBorder="1"/>
    <xf numFmtId="1" fontId="1" fillId="2" borderId="1" xfId="0" applyNumberFormat="1" applyFont="1" applyFill="1" applyBorder="1" applyAlignment="1">
      <alignment horizontal="center" vertical="center" wrapText="1"/>
    </xf>
    <xf numFmtId="0" fontId="2" fillId="0" borderId="2" xfId="0" applyFont="1" applyBorder="1"/>
    <xf numFmtId="1" fontId="4" fillId="3" borderId="4" xfId="0" applyNumberFormat="1" applyFont="1" applyFill="1" applyBorder="1" applyAlignment="1">
      <alignment horizontal="center" vertical="center" wrapText="1"/>
    </xf>
    <xf numFmtId="0" fontId="2" fillId="0" borderId="5" xfId="0" applyFont="1" applyBorder="1"/>
    <xf numFmtId="0" fontId="4" fillId="0" borderId="4" xfId="0" applyFont="1" applyBorder="1" applyAlignment="1">
      <alignment horizontal="center" vertical="center" wrapText="1"/>
    </xf>
    <xf numFmtId="0" fontId="2" fillId="0" borderId="10" xfId="0" applyFont="1" applyBorder="1"/>
    <xf numFmtId="0" fontId="11" fillId="0" borderId="9" xfId="0" applyFont="1" applyBorder="1" applyAlignment="1">
      <alignment horizontal="center"/>
    </xf>
    <xf numFmtId="0" fontId="2" fillId="0" borderId="9" xfId="0" applyFont="1" applyBorder="1"/>
    <xf numFmtId="0" fontId="1" fillId="4" borderId="4" xfId="0" applyFont="1" applyFill="1" applyBorder="1" applyAlignment="1">
      <alignment horizontal="center" vertical="center" wrapText="1"/>
    </xf>
    <xf numFmtId="0" fontId="2" fillId="0" borderId="6" xfId="0" applyFont="1" applyBorder="1"/>
    <xf numFmtId="0" fontId="4" fillId="7" borderId="14" xfId="0" applyFont="1" applyFill="1" applyBorder="1" applyAlignment="1">
      <alignment horizontal="center" vertical="center" textRotation="90" wrapText="1"/>
    </xf>
    <xf numFmtId="0" fontId="2" fillId="0" borderId="12" xfId="0" applyFont="1" applyBorder="1"/>
    <xf numFmtId="0" fontId="4" fillId="8" borderId="14" xfId="0" applyFont="1" applyFill="1" applyBorder="1" applyAlignment="1">
      <alignment horizontal="center" vertical="center" textRotation="90" wrapText="1"/>
    </xf>
    <xf numFmtId="0" fontId="4" fillId="4" borderId="20" xfId="0" applyFont="1" applyFill="1" applyBorder="1" applyAlignment="1">
      <alignment horizontal="center" vertical="center" wrapText="1"/>
    </xf>
    <xf numFmtId="0" fontId="4" fillId="9" borderId="14" xfId="0" applyFont="1" applyFill="1" applyBorder="1" applyAlignment="1">
      <alignment horizontal="center" vertical="center" textRotation="90" wrapText="1"/>
    </xf>
    <xf numFmtId="0" fontId="4" fillId="10" borderId="14" xfId="0" applyFont="1" applyFill="1" applyBorder="1" applyAlignment="1">
      <alignment horizontal="center" vertical="center" textRotation="90" wrapText="1"/>
    </xf>
    <xf numFmtId="0" fontId="11" fillId="0" borderId="9" xfId="0" applyFont="1" applyBorder="1" applyAlignment="1">
      <alignment horizontal="center" vertical="center"/>
    </xf>
    <xf numFmtId="0" fontId="4" fillId="4" borderId="14" xfId="0" applyFont="1" applyFill="1" applyBorder="1" applyAlignment="1">
      <alignment horizontal="center" vertical="center" wrapText="1"/>
    </xf>
    <xf numFmtId="0" fontId="2" fillId="0" borderId="21" xfId="0" applyFont="1" applyBorder="1"/>
    <xf numFmtId="0" fontId="4" fillId="4" borderId="15" xfId="0" applyFont="1" applyFill="1" applyBorder="1" applyAlignment="1">
      <alignment horizontal="center" vertical="center" wrapText="1"/>
    </xf>
    <xf numFmtId="0" fontId="2" fillId="0" borderId="22" xfId="0" applyFont="1" applyBorder="1"/>
    <xf numFmtId="0" fontId="2" fillId="0" borderId="26" xfId="0" applyFont="1" applyBorder="1"/>
    <xf numFmtId="0" fontId="4" fillId="4" borderId="16" xfId="0" applyFont="1" applyFill="1" applyBorder="1" applyAlignment="1">
      <alignment horizontal="center" vertical="center" wrapText="1"/>
    </xf>
    <xf numFmtId="0" fontId="2" fillId="0" borderId="23" xfId="0" applyFont="1" applyBorder="1"/>
    <xf numFmtId="0" fontId="2" fillId="0" borderId="27" xfId="0" applyFont="1" applyBorder="1"/>
    <xf numFmtId="0" fontId="4" fillId="4" borderId="17" xfId="0" applyFont="1" applyFill="1" applyBorder="1" applyAlignment="1">
      <alignment horizontal="center" vertical="center" wrapText="1"/>
    </xf>
    <xf numFmtId="0" fontId="2" fillId="0" borderId="18" xfId="0" applyFont="1" applyBorder="1"/>
    <xf numFmtId="0" fontId="2" fillId="0" borderId="19" xfId="0" applyFont="1" applyBorder="1"/>
    <xf numFmtId="0" fontId="2" fillId="0" borderId="24" xfId="0" applyFont="1" applyBorder="1"/>
    <xf numFmtId="0" fontId="2" fillId="0" borderId="13" xfId="0" applyFont="1" applyBorder="1"/>
    <xf numFmtId="0" fontId="4" fillId="5" borderId="14" xfId="0" applyFont="1" applyFill="1" applyBorder="1" applyAlignment="1">
      <alignment horizontal="center" vertical="center" textRotation="90" wrapText="1"/>
    </xf>
    <xf numFmtId="0" fontId="4" fillId="6" borderId="14" xfId="0" applyFont="1" applyFill="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loud.mail.ru/public/9dhS/j4poeFfe6" TargetMode="External"/><Relationship Id="rId13" Type="http://schemas.openxmlformats.org/officeDocument/2006/relationships/printerSettings" Target="../printerSettings/printerSettings1.bin"/><Relationship Id="rId3" Type="http://schemas.openxmlformats.org/officeDocument/2006/relationships/hyperlink" Target="https://cloud.mail.ru/public/T4Lq/zbVgSDGQW" TargetMode="External"/><Relationship Id="rId7" Type="http://schemas.openxmlformats.org/officeDocument/2006/relationships/hyperlink" Target="https://cloud.mail.ru/public/TdbN/uouCmUAr1" TargetMode="External"/><Relationship Id="rId12" Type="http://schemas.openxmlformats.org/officeDocument/2006/relationships/hyperlink" Target="https://cloud.mail.ru/public/oaFh/TCSkS2CK9" TargetMode="External"/><Relationship Id="rId2" Type="http://schemas.openxmlformats.org/officeDocument/2006/relationships/hyperlink" Target="https://cloud.mail.ru/public/bxQL/ZUg4yC2LP" TargetMode="External"/><Relationship Id="rId1" Type="http://schemas.openxmlformats.org/officeDocument/2006/relationships/hyperlink" Target="https://cloud.mail.ru/public/zFxD/HVAqBgqbh" TargetMode="External"/><Relationship Id="rId6" Type="http://schemas.openxmlformats.org/officeDocument/2006/relationships/hyperlink" Target="https://cloud.mail.ru/public/XtDp/quu2QSb7L" TargetMode="External"/><Relationship Id="rId11" Type="http://schemas.openxmlformats.org/officeDocument/2006/relationships/hyperlink" Target="https://cloud.mail.ru/public/s7S9/eU4xB93ko" TargetMode="External"/><Relationship Id="rId5" Type="http://schemas.openxmlformats.org/officeDocument/2006/relationships/hyperlink" Target="https://cloud.mail.ru/public/5uL8/FP6T7k1Pk" TargetMode="External"/><Relationship Id="rId15" Type="http://schemas.openxmlformats.org/officeDocument/2006/relationships/comments" Target="../comments1.xml"/><Relationship Id="rId10" Type="http://schemas.openxmlformats.org/officeDocument/2006/relationships/hyperlink" Target="https://cloud.mail.ru/public/ZWQB/eRSLnSGBe" TargetMode="External"/><Relationship Id="rId4" Type="http://schemas.openxmlformats.org/officeDocument/2006/relationships/hyperlink" Target="https://cloud.mail.ru/public/aRXL/gCX9wc6rT" TargetMode="External"/><Relationship Id="rId9" Type="http://schemas.openxmlformats.org/officeDocument/2006/relationships/hyperlink" Target="https://cloud.mail.ru/public/cJaz/sTb5fZFNk" TargetMode="External"/><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996"/>
  <sheetViews>
    <sheetView tabSelected="1" zoomScale="80" zoomScaleNormal="80" workbookViewId="0">
      <pane ySplit="4" topLeftCell="A5" activePane="bottomLeft" state="frozen"/>
      <selection pane="bottomLeft" activeCell="F8" sqref="F8"/>
    </sheetView>
  </sheetViews>
  <sheetFormatPr defaultColWidth="14.42578125" defaultRowHeight="15.75" customHeight="1" x14ac:dyDescent="0.2"/>
  <cols>
    <col min="1" max="1" width="5.140625" customWidth="1"/>
    <col min="2" max="2" width="16.7109375" customWidth="1"/>
    <col min="3" max="3" width="34.42578125" customWidth="1"/>
    <col min="4" max="4" width="30.7109375" customWidth="1"/>
    <col min="5" max="5" width="35.7109375" customWidth="1"/>
    <col min="6" max="6" width="60.42578125" customWidth="1"/>
    <col min="7" max="8" width="30.7109375" customWidth="1"/>
  </cols>
  <sheetData>
    <row r="1" spans="1:24" ht="21.75" customHeight="1" x14ac:dyDescent="0.2">
      <c r="A1" s="53" t="s">
        <v>234</v>
      </c>
      <c r="B1" s="54"/>
      <c r="C1" s="54"/>
      <c r="D1" s="54"/>
      <c r="E1" s="54"/>
      <c r="F1" s="54"/>
      <c r="G1" s="54"/>
      <c r="H1" s="54"/>
      <c r="I1" s="1"/>
      <c r="J1" s="1"/>
      <c r="K1" s="1"/>
      <c r="L1" s="1"/>
      <c r="M1" s="1"/>
      <c r="N1" s="1"/>
      <c r="O1" s="1"/>
      <c r="P1" s="1"/>
      <c r="Q1" s="1"/>
      <c r="R1" s="1"/>
      <c r="S1" s="1"/>
      <c r="T1" s="1"/>
      <c r="U1" s="1"/>
      <c r="V1" s="1"/>
      <c r="W1" s="1"/>
      <c r="X1" s="1"/>
    </row>
    <row r="2" spans="1:24" ht="58.5" customHeight="1" x14ac:dyDescent="0.2">
      <c r="A2" s="55" t="s">
        <v>221</v>
      </c>
      <c r="B2" s="56"/>
      <c r="C2" s="56"/>
      <c r="D2" s="56"/>
      <c r="E2" s="56"/>
      <c r="F2" s="56"/>
      <c r="G2" s="56"/>
      <c r="H2" s="56"/>
      <c r="I2" s="1"/>
      <c r="J2" s="1"/>
      <c r="K2" s="1"/>
      <c r="L2" s="1"/>
      <c r="M2" s="1"/>
      <c r="N2" s="1"/>
      <c r="O2" s="1"/>
      <c r="P2" s="1"/>
      <c r="Q2" s="1"/>
      <c r="R2" s="1"/>
      <c r="S2" s="1"/>
      <c r="T2" s="1"/>
      <c r="U2" s="1"/>
      <c r="V2" s="1"/>
      <c r="W2" s="1"/>
      <c r="X2" s="1"/>
    </row>
    <row r="3" spans="1:24" ht="45" x14ac:dyDescent="0.2">
      <c r="A3" s="2" t="s">
        <v>0</v>
      </c>
      <c r="B3" s="2" t="s">
        <v>1</v>
      </c>
      <c r="C3" s="2" t="s">
        <v>2</v>
      </c>
      <c r="D3" s="2" t="s">
        <v>3</v>
      </c>
      <c r="E3" s="2" t="s">
        <v>4</v>
      </c>
      <c r="F3" s="2" t="s">
        <v>5</v>
      </c>
      <c r="G3" s="2" t="s">
        <v>6</v>
      </c>
      <c r="H3" s="2" t="s">
        <v>7</v>
      </c>
      <c r="I3" s="3"/>
      <c r="J3" s="1"/>
      <c r="K3" s="1"/>
      <c r="L3" s="1"/>
      <c r="M3" s="1"/>
      <c r="N3" s="1"/>
      <c r="O3" s="1"/>
      <c r="P3" s="1"/>
      <c r="Q3" s="1"/>
      <c r="R3" s="1"/>
      <c r="S3" s="1"/>
      <c r="T3" s="1"/>
      <c r="U3" s="1"/>
      <c r="V3" s="1"/>
      <c r="W3" s="1"/>
      <c r="X3" s="1"/>
    </row>
    <row r="4" spans="1:24" ht="15" x14ac:dyDescent="0.2">
      <c r="A4" s="2">
        <v>1</v>
      </c>
      <c r="B4" s="2">
        <v>2</v>
      </c>
      <c r="C4" s="2">
        <v>3</v>
      </c>
      <c r="D4" s="2">
        <v>4</v>
      </c>
      <c r="E4" s="2">
        <v>5</v>
      </c>
      <c r="F4" s="2">
        <v>6</v>
      </c>
      <c r="G4" s="2">
        <v>7</v>
      </c>
      <c r="H4" s="2">
        <v>8</v>
      </c>
      <c r="I4" s="3"/>
      <c r="J4" s="1"/>
      <c r="K4" s="1"/>
      <c r="L4" s="1"/>
      <c r="M4" s="1"/>
      <c r="N4" s="1"/>
      <c r="O4" s="1"/>
      <c r="P4" s="1"/>
      <c r="Q4" s="1"/>
      <c r="R4" s="1"/>
      <c r="S4" s="1"/>
      <c r="T4" s="1"/>
      <c r="U4" s="1"/>
      <c r="V4" s="1"/>
      <c r="W4" s="1"/>
      <c r="X4" s="1"/>
    </row>
    <row r="5" spans="1:24" s="44" customFormat="1" ht="60" x14ac:dyDescent="0.2">
      <c r="A5" s="2">
        <v>1</v>
      </c>
      <c r="B5" s="2" t="s">
        <v>10</v>
      </c>
      <c r="C5" s="2" t="s">
        <v>8</v>
      </c>
      <c r="D5" s="43" t="s">
        <v>9</v>
      </c>
      <c r="E5" s="2" t="s">
        <v>208</v>
      </c>
      <c r="F5" s="4" t="s">
        <v>207</v>
      </c>
      <c r="G5" s="2">
        <v>56</v>
      </c>
      <c r="H5" s="2" t="s">
        <v>209</v>
      </c>
      <c r="I5" s="3"/>
      <c r="J5" s="1"/>
      <c r="K5" s="1"/>
      <c r="L5" s="1"/>
      <c r="M5" s="1"/>
      <c r="N5" s="1"/>
      <c r="O5" s="1"/>
      <c r="P5" s="1"/>
      <c r="Q5" s="1"/>
      <c r="R5" s="1"/>
      <c r="S5" s="1"/>
      <c r="T5" s="1"/>
      <c r="U5" s="1"/>
      <c r="V5" s="1"/>
      <c r="W5" s="1"/>
      <c r="X5" s="1"/>
    </row>
    <row r="6" spans="1:24" s="44" customFormat="1" ht="60" x14ac:dyDescent="0.2">
      <c r="A6" s="2">
        <v>2</v>
      </c>
      <c r="B6" s="2" t="s">
        <v>10</v>
      </c>
      <c r="C6" s="2" t="s">
        <v>11</v>
      </c>
      <c r="D6" s="43" t="s">
        <v>12</v>
      </c>
      <c r="E6" s="2" t="s">
        <v>13</v>
      </c>
      <c r="F6" s="4" t="s">
        <v>14</v>
      </c>
      <c r="G6" s="2">
        <v>34</v>
      </c>
      <c r="H6" s="2" t="s">
        <v>210</v>
      </c>
      <c r="I6" s="3"/>
      <c r="J6" s="1"/>
      <c r="K6" s="1"/>
      <c r="L6" s="1"/>
      <c r="M6" s="1"/>
      <c r="N6" s="1"/>
      <c r="O6" s="1"/>
      <c r="P6" s="1"/>
      <c r="Q6" s="1"/>
      <c r="R6" s="1"/>
      <c r="S6" s="1"/>
      <c r="T6" s="1"/>
      <c r="U6" s="1"/>
      <c r="V6" s="1"/>
      <c r="W6" s="1"/>
      <c r="X6" s="1"/>
    </row>
    <row r="7" spans="1:24" s="44" customFormat="1" ht="85.5" customHeight="1" x14ac:dyDescent="0.2">
      <c r="A7" s="2">
        <v>3</v>
      </c>
      <c r="B7" s="2" t="s">
        <v>10</v>
      </c>
      <c r="C7" s="2" t="s">
        <v>236</v>
      </c>
      <c r="D7" s="5" t="s">
        <v>235</v>
      </c>
      <c r="E7" s="2" t="s">
        <v>226</v>
      </c>
      <c r="F7" s="2" t="s">
        <v>229</v>
      </c>
      <c r="G7" s="2"/>
      <c r="H7" s="2" t="s">
        <v>214</v>
      </c>
      <c r="I7" s="52"/>
      <c r="J7" s="52"/>
      <c r="K7" s="52"/>
      <c r="L7" s="52"/>
      <c r="M7" s="52"/>
      <c r="N7" s="52"/>
      <c r="O7" s="52"/>
      <c r="P7" s="52"/>
      <c r="Q7" s="52"/>
      <c r="R7" s="52"/>
      <c r="S7" s="52"/>
      <c r="T7" s="52"/>
      <c r="U7" s="52"/>
      <c r="V7" s="52"/>
      <c r="W7" s="52"/>
      <c r="X7" s="52"/>
    </row>
    <row r="8" spans="1:24" s="44" customFormat="1" ht="60" x14ac:dyDescent="0.2">
      <c r="A8" s="2">
        <v>4</v>
      </c>
      <c r="B8" s="2" t="s">
        <v>10</v>
      </c>
      <c r="C8" s="2" t="s">
        <v>15</v>
      </c>
      <c r="D8" s="43" t="s">
        <v>16</v>
      </c>
      <c r="E8" s="2" t="s">
        <v>233</v>
      </c>
      <c r="F8" s="2" t="s">
        <v>17</v>
      </c>
      <c r="G8" s="2">
        <v>92</v>
      </c>
      <c r="H8" s="2" t="s">
        <v>214</v>
      </c>
      <c r="I8" s="3"/>
      <c r="J8" s="1"/>
      <c r="K8" s="1"/>
      <c r="L8" s="1"/>
      <c r="M8" s="1"/>
      <c r="N8" s="1"/>
      <c r="O8" s="1"/>
      <c r="P8" s="1"/>
      <c r="Q8" s="1"/>
      <c r="R8" s="1"/>
      <c r="S8" s="1"/>
      <c r="T8" s="1"/>
      <c r="U8" s="1"/>
      <c r="V8" s="1"/>
      <c r="W8" s="1"/>
      <c r="X8" s="1"/>
    </row>
    <row r="9" spans="1:24" s="44" customFormat="1" ht="165" x14ac:dyDescent="0.2">
      <c r="A9" s="2">
        <v>5</v>
      </c>
      <c r="B9" s="2" t="s">
        <v>19</v>
      </c>
      <c r="C9" s="2" t="s">
        <v>20</v>
      </c>
      <c r="D9" s="5" t="s">
        <v>227</v>
      </c>
      <c r="E9" s="4" t="s">
        <v>215</v>
      </c>
      <c r="F9" s="4" t="s">
        <v>220</v>
      </c>
      <c r="G9" s="2">
        <v>71</v>
      </c>
      <c r="H9" s="2" t="s">
        <v>209</v>
      </c>
      <c r="I9" s="3"/>
      <c r="J9" s="1"/>
      <c r="K9" s="1"/>
      <c r="L9" s="1"/>
      <c r="M9" s="1"/>
      <c r="N9" s="1"/>
      <c r="O9" s="1"/>
      <c r="P9" s="1"/>
      <c r="Q9" s="1"/>
      <c r="R9" s="1"/>
      <c r="S9" s="1"/>
      <c r="T9" s="1"/>
      <c r="U9" s="1"/>
      <c r="V9" s="1"/>
      <c r="W9" s="1"/>
      <c r="X9" s="1"/>
    </row>
    <row r="10" spans="1:24" s="44" customFormat="1" ht="165" x14ac:dyDescent="0.2">
      <c r="A10" s="2">
        <v>6</v>
      </c>
      <c r="B10" s="2" t="s">
        <v>19</v>
      </c>
      <c r="C10" s="2" t="s">
        <v>21</v>
      </c>
      <c r="D10" s="5" t="s">
        <v>224</v>
      </c>
      <c r="E10" s="4" t="s">
        <v>215</v>
      </c>
      <c r="F10" s="4" t="s">
        <v>22</v>
      </c>
      <c r="G10" s="2">
        <v>9</v>
      </c>
      <c r="H10" s="2" t="s">
        <v>211</v>
      </c>
      <c r="I10" s="3"/>
      <c r="J10" s="1"/>
      <c r="K10" s="1"/>
      <c r="L10" s="1"/>
      <c r="M10" s="1"/>
      <c r="N10" s="1"/>
      <c r="O10" s="1"/>
      <c r="P10" s="1"/>
      <c r="Q10" s="1"/>
      <c r="R10" s="1"/>
      <c r="S10" s="1"/>
      <c r="T10" s="1"/>
      <c r="U10" s="1"/>
      <c r="V10" s="1"/>
      <c r="W10" s="1"/>
      <c r="X10" s="1"/>
    </row>
    <row r="11" spans="1:24" s="44" customFormat="1" ht="105" x14ac:dyDescent="0.2">
      <c r="A11" s="2">
        <v>7</v>
      </c>
      <c r="B11" s="2" t="s">
        <v>19</v>
      </c>
      <c r="C11" s="2" t="s">
        <v>23</v>
      </c>
      <c r="D11" s="5" t="s">
        <v>24</v>
      </c>
      <c r="E11" s="2" t="s">
        <v>230</v>
      </c>
      <c r="F11" s="4" t="s">
        <v>231</v>
      </c>
      <c r="G11" s="2">
        <v>92</v>
      </c>
      <c r="H11" s="2" t="s">
        <v>212</v>
      </c>
      <c r="I11" s="3"/>
      <c r="J11" s="1"/>
      <c r="K11" s="1"/>
      <c r="L11" s="1"/>
      <c r="M11" s="1"/>
      <c r="N11" s="1"/>
      <c r="O11" s="1"/>
      <c r="P11" s="1"/>
      <c r="Q11" s="1"/>
      <c r="R11" s="1"/>
      <c r="S11" s="1"/>
      <c r="T11" s="1"/>
      <c r="U11" s="1"/>
      <c r="V11" s="1"/>
      <c r="W11" s="1"/>
      <c r="X11" s="1"/>
    </row>
    <row r="12" spans="1:24" s="44" customFormat="1" ht="75" x14ac:dyDescent="0.2">
      <c r="A12" s="2">
        <v>8</v>
      </c>
      <c r="B12" s="2" t="s">
        <v>19</v>
      </c>
      <c r="C12" s="2" t="s">
        <v>25</v>
      </c>
      <c r="D12" s="45" t="s">
        <v>26</v>
      </c>
      <c r="E12" s="2" t="s">
        <v>223</v>
      </c>
      <c r="F12" s="4" t="s">
        <v>27</v>
      </c>
      <c r="G12" s="2">
        <v>92</v>
      </c>
      <c r="H12" s="2" t="s">
        <v>209</v>
      </c>
      <c r="I12" s="3"/>
      <c r="J12" s="1"/>
      <c r="K12" s="1"/>
      <c r="L12" s="1"/>
      <c r="M12" s="1"/>
      <c r="N12" s="1"/>
      <c r="O12" s="1"/>
      <c r="P12" s="1"/>
      <c r="Q12" s="1"/>
      <c r="R12" s="1"/>
      <c r="S12" s="1"/>
      <c r="T12" s="1"/>
      <c r="U12" s="1"/>
      <c r="V12" s="1"/>
      <c r="W12" s="1"/>
      <c r="X12" s="1"/>
    </row>
    <row r="13" spans="1:24" s="44" customFormat="1" ht="90" x14ac:dyDescent="0.2">
      <c r="A13" s="2">
        <v>9</v>
      </c>
      <c r="B13" s="2" t="s">
        <v>28</v>
      </c>
      <c r="C13" s="2" t="s">
        <v>29</v>
      </c>
      <c r="D13" s="45" t="s">
        <v>30</v>
      </c>
      <c r="E13" s="4" t="s">
        <v>216</v>
      </c>
      <c r="F13" s="4" t="s">
        <v>31</v>
      </c>
      <c r="G13" s="2">
        <v>92</v>
      </c>
      <c r="H13" s="2" t="s">
        <v>213</v>
      </c>
      <c r="I13" s="3"/>
      <c r="J13" s="1"/>
      <c r="K13" s="1"/>
      <c r="L13" s="1"/>
      <c r="M13" s="1"/>
      <c r="N13" s="1"/>
      <c r="O13" s="1"/>
      <c r="P13" s="1"/>
      <c r="Q13" s="1"/>
      <c r="R13" s="1"/>
      <c r="S13" s="1"/>
      <c r="T13" s="1"/>
      <c r="U13" s="1"/>
      <c r="V13" s="1"/>
      <c r="W13" s="1"/>
      <c r="X13" s="1"/>
    </row>
    <row r="14" spans="1:24" s="44" customFormat="1" ht="90" x14ac:dyDescent="0.2">
      <c r="A14" s="2">
        <v>10</v>
      </c>
      <c r="B14" s="2" t="s">
        <v>28</v>
      </c>
      <c r="C14" s="2" t="s">
        <v>32</v>
      </c>
      <c r="D14" s="2" t="s">
        <v>33</v>
      </c>
      <c r="E14" s="4" t="s">
        <v>216</v>
      </c>
      <c r="F14" s="46" t="s">
        <v>34</v>
      </c>
      <c r="G14" s="47">
        <v>56</v>
      </c>
      <c r="H14" s="2" t="s">
        <v>222</v>
      </c>
      <c r="I14" s="3"/>
      <c r="J14" s="1"/>
      <c r="K14" s="1"/>
      <c r="L14" s="1"/>
      <c r="M14" s="1"/>
      <c r="N14" s="1"/>
      <c r="O14" s="1"/>
      <c r="P14" s="1"/>
      <c r="Q14" s="1"/>
      <c r="R14" s="1"/>
      <c r="S14" s="1"/>
      <c r="T14" s="1"/>
      <c r="U14" s="1"/>
      <c r="V14" s="1"/>
      <c r="W14" s="1"/>
      <c r="X14" s="1"/>
    </row>
    <row r="15" spans="1:24" s="44" customFormat="1" ht="75" x14ac:dyDescent="0.2">
      <c r="A15" s="2">
        <v>11</v>
      </c>
      <c r="B15" s="2" t="s">
        <v>28</v>
      </c>
      <c r="C15" s="2" t="s">
        <v>35</v>
      </c>
      <c r="D15" s="48" t="s">
        <v>36</v>
      </c>
      <c r="E15" s="4" t="s">
        <v>216</v>
      </c>
      <c r="F15" s="2" t="s">
        <v>37</v>
      </c>
      <c r="G15" s="2">
        <v>92</v>
      </c>
      <c r="H15" s="2" t="s">
        <v>222</v>
      </c>
      <c r="I15" s="3"/>
      <c r="J15" s="1"/>
      <c r="K15" s="1"/>
      <c r="L15" s="1"/>
      <c r="M15" s="1"/>
      <c r="N15" s="1"/>
      <c r="O15" s="1"/>
      <c r="P15" s="1"/>
      <c r="Q15" s="1"/>
      <c r="R15" s="1"/>
      <c r="S15" s="1"/>
      <c r="T15" s="1"/>
      <c r="U15" s="1"/>
      <c r="V15" s="1"/>
      <c r="W15" s="1"/>
      <c r="X15" s="1"/>
    </row>
    <row r="16" spans="1:24" s="44" customFormat="1" ht="75" x14ac:dyDescent="0.2">
      <c r="A16" s="2">
        <v>12</v>
      </c>
      <c r="B16" s="2" t="s">
        <v>28</v>
      </c>
      <c r="C16" s="2" t="s">
        <v>38</v>
      </c>
      <c r="D16" s="45" t="s">
        <v>39</v>
      </c>
      <c r="E16" s="4" t="s">
        <v>216</v>
      </c>
      <c r="F16" s="2" t="s">
        <v>40</v>
      </c>
      <c r="G16" s="2">
        <v>92</v>
      </c>
      <c r="H16" s="2" t="s">
        <v>213</v>
      </c>
      <c r="I16" s="3"/>
      <c r="J16" s="1"/>
      <c r="K16" s="1"/>
      <c r="L16" s="1"/>
      <c r="M16" s="1"/>
      <c r="N16" s="1"/>
      <c r="O16" s="1"/>
      <c r="P16" s="1"/>
      <c r="Q16" s="1"/>
      <c r="R16" s="1"/>
      <c r="S16" s="1"/>
      <c r="T16" s="1"/>
      <c r="U16" s="1"/>
      <c r="V16" s="1"/>
      <c r="W16" s="1"/>
      <c r="X16" s="1"/>
    </row>
    <row r="17" spans="1:24" s="44" customFormat="1" ht="75" x14ac:dyDescent="0.2">
      <c r="A17" s="2">
        <v>13</v>
      </c>
      <c r="B17" s="2" t="s">
        <v>28</v>
      </c>
      <c r="C17" s="2" t="s">
        <v>41</v>
      </c>
      <c r="D17" s="48" t="s">
        <v>42</v>
      </c>
      <c r="E17" s="4" t="s">
        <v>216</v>
      </c>
      <c r="F17" s="2" t="s">
        <v>43</v>
      </c>
      <c r="G17" s="2">
        <v>92</v>
      </c>
      <c r="H17" s="2" t="s">
        <v>213</v>
      </c>
      <c r="I17" s="3"/>
      <c r="J17" s="1"/>
      <c r="K17" s="1"/>
      <c r="L17" s="1"/>
      <c r="M17" s="1"/>
      <c r="N17" s="1"/>
      <c r="O17" s="1"/>
      <c r="P17" s="1"/>
      <c r="Q17" s="1"/>
      <c r="R17" s="1"/>
      <c r="S17" s="1"/>
      <c r="T17" s="1"/>
      <c r="U17" s="1"/>
      <c r="V17" s="1"/>
      <c r="W17" s="1"/>
      <c r="X17" s="1"/>
    </row>
    <row r="18" spans="1:24" s="44" customFormat="1" ht="105" x14ac:dyDescent="0.2">
      <c r="A18" s="2">
        <v>14</v>
      </c>
      <c r="B18" s="2" t="s">
        <v>48</v>
      </c>
      <c r="C18" s="2" t="s">
        <v>44</v>
      </c>
      <c r="D18" s="49" t="s">
        <v>45</v>
      </c>
      <c r="E18" s="4" t="s">
        <v>217</v>
      </c>
      <c r="F18" s="4" t="s">
        <v>46</v>
      </c>
      <c r="G18" s="2">
        <v>42</v>
      </c>
      <c r="H18" s="2" t="s">
        <v>213</v>
      </c>
      <c r="I18" s="3"/>
      <c r="J18" s="1"/>
      <c r="K18" s="1"/>
      <c r="L18" s="1"/>
      <c r="M18" s="1"/>
      <c r="N18" s="1"/>
      <c r="O18" s="1"/>
      <c r="P18" s="1"/>
      <c r="Q18" s="1"/>
      <c r="R18" s="1"/>
      <c r="S18" s="1"/>
      <c r="T18" s="1"/>
      <c r="U18" s="1"/>
      <c r="V18" s="1"/>
      <c r="W18" s="1"/>
      <c r="X18" s="1"/>
    </row>
    <row r="19" spans="1:24" s="44" customFormat="1" ht="90" x14ac:dyDescent="0.2">
      <c r="A19" s="50">
        <v>15</v>
      </c>
      <c r="B19" s="50" t="s">
        <v>28</v>
      </c>
      <c r="C19" s="50" t="s">
        <v>225</v>
      </c>
      <c r="D19" s="48" t="s">
        <v>232</v>
      </c>
      <c r="E19" s="51" t="s">
        <v>219</v>
      </c>
      <c r="F19" s="51" t="s">
        <v>47</v>
      </c>
      <c r="G19" s="50">
        <v>92</v>
      </c>
      <c r="H19" s="2" t="s">
        <v>222</v>
      </c>
      <c r="I19" s="3"/>
      <c r="J19" s="1"/>
      <c r="K19" s="1"/>
      <c r="L19" s="1"/>
      <c r="M19" s="1"/>
      <c r="N19" s="1"/>
      <c r="O19" s="1"/>
      <c r="P19" s="1"/>
      <c r="Q19" s="1"/>
      <c r="R19" s="1"/>
      <c r="S19" s="1"/>
      <c r="T19" s="1"/>
      <c r="U19" s="1"/>
      <c r="V19" s="1"/>
      <c r="W19" s="1"/>
      <c r="X19" s="1"/>
    </row>
    <row r="20" spans="1:24" s="44" customFormat="1" ht="75" x14ac:dyDescent="0.2">
      <c r="A20" s="2">
        <v>16</v>
      </c>
      <c r="B20" s="2" t="s">
        <v>48</v>
      </c>
      <c r="C20" s="2" t="s">
        <v>49</v>
      </c>
      <c r="D20" s="48" t="s">
        <v>18</v>
      </c>
      <c r="E20" s="4" t="s">
        <v>228</v>
      </c>
      <c r="F20" s="2" t="s">
        <v>50</v>
      </c>
      <c r="G20" s="2">
        <v>56</v>
      </c>
      <c r="H20" s="2" t="s">
        <v>222</v>
      </c>
      <c r="I20" s="3"/>
      <c r="J20" s="1"/>
      <c r="K20" s="1"/>
      <c r="L20" s="1"/>
      <c r="M20" s="1"/>
      <c r="N20" s="1"/>
      <c r="O20" s="1"/>
      <c r="P20" s="1"/>
      <c r="Q20" s="1"/>
      <c r="R20" s="1"/>
      <c r="S20" s="1"/>
      <c r="T20" s="1"/>
      <c r="U20" s="1"/>
      <c r="V20" s="1"/>
      <c r="W20" s="1"/>
      <c r="X20" s="1"/>
    </row>
    <row r="21" spans="1:24" s="44" customFormat="1" ht="108" customHeight="1" x14ac:dyDescent="0.2">
      <c r="A21" s="2">
        <v>17</v>
      </c>
      <c r="B21" s="2" t="s">
        <v>52</v>
      </c>
      <c r="C21" s="2" t="s">
        <v>53</v>
      </c>
      <c r="D21" s="48" t="s">
        <v>54</v>
      </c>
      <c r="E21" s="2" t="s">
        <v>218</v>
      </c>
      <c r="F21" s="4" t="s">
        <v>55</v>
      </c>
      <c r="G21" s="2">
        <v>48</v>
      </c>
      <c r="H21" s="2" t="s">
        <v>213</v>
      </c>
      <c r="I21" s="3"/>
      <c r="J21" s="1"/>
      <c r="K21" s="1"/>
      <c r="L21" s="1"/>
      <c r="M21" s="1"/>
      <c r="N21" s="1"/>
      <c r="O21" s="1"/>
      <c r="P21" s="1"/>
      <c r="Q21" s="1"/>
      <c r="R21" s="1"/>
      <c r="S21" s="1"/>
      <c r="T21" s="1"/>
      <c r="U21" s="1"/>
      <c r="V21" s="1"/>
      <c r="W21" s="1"/>
      <c r="X21" s="1"/>
    </row>
    <row r="22" spans="1:24" ht="12.75" x14ac:dyDescent="0.2">
      <c r="A22" s="1"/>
      <c r="B22" s="1"/>
      <c r="C22" s="1"/>
      <c r="D22" s="1"/>
      <c r="E22" s="1"/>
      <c r="F22" s="6"/>
      <c r="G22" s="1"/>
      <c r="H22" s="1"/>
      <c r="I22" s="1"/>
      <c r="J22" s="1"/>
      <c r="K22" s="1"/>
      <c r="L22" s="1"/>
      <c r="M22" s="1"/>
      <c r="N22" s="1"/>
      <c r="O22" s="1"/>
      <c r="P22" s="1"/>
      <c r="Q22" s="1"/>
      <c r="R22" s="1"/>
      <c r="S22" s="1"/>
      <c r="T22" s="1"/>
      <c r="U22" s="1"/>
      <c r="V22" s="1"/>
      <c r="W22" s="1"/>
      <c r="X22" s="1"/>
    </row>
    <row r="23" spans="1:24" ht="12.75" x14ac:dyDescent="0.2">
      <c r="A23" s="1"/>
      <c r="B23" s="1"/>
      <c r="C23" s="1"/>
      <c r="D23" s="1"/>
      <c r="E23" s="1"/>
      <c r="F23" s="6"/>
      <c r="G23" s="1"/>
      <c r="H23" s="1"/>
      <c r="I23" s="1"/>
      <c r="J23" s="1"/>
      <c r="K23" s="1"/>
      <c r="L23" s="1"/>
      <c r="M23" s="1"/>
      <c r="N23" s="1"/>
      <c r="O23" s="1"/>
      <c r="P23" s="1"/>
      <c r="Q23" s="1"/>
      <c r="R23" s="1"/>
      <c r="S23" s="1"/>
      <c r="T23" s="1"/>
      <c r="U23" s="1"/>
      <c r="V23" s="1"/>
      <c r="W23" s="1"/>
      <c r="X23" s="1"/>
    </row>
    <row r="24" spans="1:24" ht="12.75" x14ac:dyDescent="0.2">
      <c r="A24" s="1"/>
      <c r="B24" s="1"/>
      <c r="C24" s="1"/>
      <c r="D24" s="1"/>
      <c r="E24" s="1"/>
      <c r="F24" s="6"/>
      <c r="G24" s="1"/>
      <c r="H24" s="1"/>
      <c r="I24" s="1"/>
      <c r="J24" s="1"/>
      <c r="K24" s="1"/>
      <c r="L24" s="1"/>
      <c r="M24" s="1"/>
      <c r="N24" s="1"/>
      <c r="O24" s="1"/>
      <c r="P24" s="1"/>
      <c r="Q24" s="1"/>
      <c r="R24" s="1"/>
      <c r="S24" s="1"/>
      <c r="T24" s="1"/>
      <c r="U24" s="1"/>
      <c r="V24" s="1"/>
      <c r="W24" s="1"/>
      <c r="X24" s="1"/>
    </row>
    <row r="25" spans="1:24" ht="12.75" x14ac:dyDescent="0.2">
      <c r="A25" s="1"/>
      <c r="B25" s="1"/>
      <c r="C25" s="1"/>
      <c r="D25" s="1"/>
      <c r="E25" s="1"/>
      <c r="F25" s="6"/>
      <c r="G25" s="1"/>
      <c r="H25" s="1"/>
      <c r="I25" s="1"/>
      <c r="J25" s="1"/>
      <c r="K25" s="1"/>
      <c r="L25" s="1"/>
      <c r="M25" s="1"/>
      <c r="N25" s="1"/>
      <c r="O25" s="1"/>
      <c r="P25" s="1"/>
      <c r="Q25" s="1"/>
      <c r="R25" s="1"/>
      <c r="S25" s="1"/>
      <c r="T25" s="1"/>
      <c r="U25" s="1"/>
      <c r="V25" s="1"/>
      <c r="W25" s="1"/>
      <c r="X25" s="1"/>
    </row>
    <row r="26" spans="1:24" ht="12.75" x14ac:dyDescent="0.2">
      <c r="A26" s="1"/>
      <c r="B26" s="1"/>
      <c r="C26" s="1"/>
      <c r="D26" s="1"/>
      <c r="E26" s="1"/>
      <c r="F26" s="6"/>
      <c r="G26" s="1"/>
      <c r="H26" s="1"/>
      <c r="I26" s="1"/>
      <c r="J26" s="1"/>
      <c r="K26" s="1"/>
      <c r="L26" s="1"/>
      <c r="M26" s="1"/>
      <c r="N26" s="1"/>
      <c r="O26" s="1"/>
      <c r="P26" s="1"/>
      <c r="Q26" s="1"/>
      <c r="R26" s="1"/>
      <c r="S26" s="1"/>
      <c r="T26" s="1"/>
      <c r="U26" s="1"/>
      <c r="V26" s="1"/>
      <c r="W26" s="1"/>
      <c r="X26" s="1"/>
    </row>
    <row r="27" spans="1:24" ht="12.75" x14ac:dyDescent="0.2">
      <c r="A27" s="1"/>
      <c r="B27" s="1"/>
      <c r="C27" s="1"/>
      <c r="D27" s="1"/>
      <c r="E27" s="1"/>
      <c r="F27" s="6"/>
      <c r="G27" s="1"/>
      <c r="H27" s="1"/>
      <c r="I27" s="1"/>
      <c r="J27" s="1"/>
      <c r="K27" s="1"/>
      <c r="L27" s="1"/>
      <c r="M27" s="1"/>
      <c r="N27" s="1"/>
      <c r="O27" s="1"/>
      <c r="P27" s="1"/>
      <c r="Q27" s="1"/>
      <c r="R27" s="1"/>
      <c r="S27" s="1"/>
      <c r="T27" s="1"/>
      <c r="U27" s="1"/>
      <c r="V27" s="1"/>
      <c r="W27" s="1"/>
      <c r="X27" s="1"/>
    </row>
    <row r="28" spans="1:24" ht="12.75" x14ac:dyDescent="0.2">
      <c r="A28" s="1"/>
      <c r="B28" s="1"/>
      <c r="C28" s="1"/>
      <c r="D28" s="1"/>
      <c r="E28" s="1"/>
      <c r="F28" s="6"/>
      <c r="G28" s="1"/>
      <c r="H28" s="1"/>
      <c r="I28" s="1"/>
      <c r="J28" s="1"/>
      <c r="K28" s="1"/>
      <c r="L28" s="1"/>
      <c r="M28" s="1"/>
      <c r="N28" s="1"/>
      <c r="O28" s="1"/>
      <c r="P28" s="1"/>
      <c r="Q28" s="1"/>
      <c r="R28" s="1"/>
      <c r="S28" s="1"/>
      <c r="T28" s="1"/>
      <c r="U28" s="1"/>
      <c r="V28" s="1"/>
      <c r="W28" s="1"/>
      <c r="X28" s="1"/>
    </row>
    <row r="29" spans="1:24" ht="12.75" x14ac:dyDescent="0.2">
      <c r="A29" s="1"/>
      <c r="B29" s="1"/>
      <c r="C29" s="1"/>
      <c r="D29" s="1"/>
      <c r="E29" s="1"/>
      <c r="F29" s="6"/>
      <c r="G29" s="1"/>
      <c r="H29" s="1"/>
      <c r="I29" s="1"/>
      <c r="J29" s="1"/>
      <c r="K29" s="1"/>
      <c r="L29" s="1"/>
      <c r="M29" s="1"/>
      <c r="N29" s="1"/>
      <c r="O29" s="1"/>
      <c r="P29" s="1"/>
      <c r="Q29" s="1"/>
      <c r="R29" s="1"/>
      <c r="S29" s="1"/>
      <c r="T29" s="1"/>
      <c r="U29" s="1"/>
      <c r="V29" s="1"/>
      <c r="W29" s="1"/>
      <c r="X29" s="1"/>
    </row>
    <row r="30" spans="1:24" ht="12.75" x14ac:dyDescent="0.2">
      <c r="A30" s="1"/>
      <c r="B30" s="1"/>
      <c r="C30" s="1"/>
      <c r="D30" s="1"/>
      <c r="E30" s="1"/>
      <c r="F30" s="6"/>
      <c r="G30" s="1"/>
      <c r="H30" s="1"/>
      <c r="I30" s="1"/>
      <c r="J30" s="1"/>
      <c r="K30" s="1"/>
      <c r="L30" s="1"/>
      <c r="M30" s="1"/>
      <c r="N30" s="1"/>
      <c r="O30" s="1"/>
      <c r="P30" s="1"/>
      <c r="Q30" s="1"/>
      <c r="R30" s="1"/>
      <c r="S30" s="1"/>
      <c r="T30" s="1"/>
      <c r="U30" s="1"/>
      <c r="V30" s="1"/>
      <c r="W30" s="1"/>
      <c r="X30" s="1"/>
    </row>
    <row r="31" spans="1:24" ht="12.75" x14ac:dyDescent="0.2">
      <c r="A31" s="1"/>
      <c r="B31" s="1"/>
      <c r="C31" s="1"/>
      <c r="D31" s="1"/>
      <c r="E31" s="1"/>
      <c r="F31" s="6"/>
      <c r="G31" s="1"/>
      <c r="H31" s="1"/>
      <c r="I31" s="1"/>
      <c r="J31" s="1"/>
      <c r="K31" s="1"/>
      <c r="L31" s="1"/>
      <c r="M31" s="1"/>
      <c r="N31" s="1"/>
      <c r="O31" s="1"/>
      <c r="P31" s="1"/>
      <c r="Q31" s="1"/>
      <c r="R31" s="1"/>
      <c r="S31" s="1"/>
      <c r="T31" s="1"/>
      <c r="U31" s="1"/>
      <c r="V31" s="1"/>
      <c r="W31" s="1"/>
      <c r="X31" s="1"/>
    </row>
    <row r="32" spans="1:24" ht="12.75" x14ac:dyDescent="0.2">
      <c r="A32" s="1"/>
      <c r="B32" s="1"/>
      <c r="C32" s="1"/>
      <c r="D32" s="1"/>
      <c r="E32" s="1"/>
      <c r="F32" s="6"/>
      <c r="G32" s="1"/>
      <c r="H32" s="1"/>
      <c r="I32" s="1"/>
      <c r="J32" s="1"/>
      <c r="K32" s="1"/>
      <c r="L32" s="1"/>
      <c r="M32" s="1"/>
      <c r="N32" s="1"/>
      <c r="O32" s="1"/>
      <c r="P32" s="1"/>
      <c r="Q32" s="1"/>
      <c r="R32" s="1"/>
      <c r="S32" s="1"/>
      <c r="T32" s="1"/>
      <c r="U32" s="1"/>
      <c r="V32" s="1"/>
      <c r="W32" s="1"/>
      <c r="X32" s="1"/>
    </row>
    <row r="33" spans="1:24" ht="12.75" x14ac:dyDescent="0.2">
      <c r="A33" s="1"/>
      <c r="B33" s="1"/>
      <c r="C33" s="1"/>
      <c r="D33" s="1"/>
      <c r="E33" s="1"/>
      <c r="F33" s="6"/>
      <c r="G33" s="1"/>
      <c r="H33" s="1"/>
      <c r="I33" s="1"/>
      <c r="J33" s="1"/>
      <c r="K33" s="1"/>
      <c r="L33" s="1"/>
      <c r="M33" s="1"/>
      <c r="N33" s="1"/>
      <c r="O33" s="1"/>
      <c r="P33" s="1"/>
      <c r="Q33" s="1"/>
      <c r="R33" s="1"/>
      <c r="S33" s="1"/>
      <c r="T33" s="1"/>
      <c r="U33" s="1"/>
      <c r="V33" s="1"/>
      <c r="W33" s="1"/>
      <c r="X33" s="1"/>
    </row>
    <row r="34" spans="1:24" ht="12.75" x14ac:dyDescent="0.2">
      <c r="A34" s="1"/>
      <c r="B34" s="1"/>
      <c r="C34" s="1"/>
      <c r="D34" s="1"/>
      <c r="E34" s="1"/>
      <c r="F34" s="6"/>
      <c r="G34" s="1"/>
      <c r="H34" s="1"/>
      <c r="I34" s="1"/>
      <c r="J34" s="1"/>
      <c r="K34" s="1"/>
      <c r="L34" s="1"/>
      <c r="M34" s="1"/>
      <c r="N34" s="1"/>
      <c r="O34" s="1"/>
      <c r="P34" s="1"/>
      <c r="Q34" s="1"/>
      <c r="R34" s="1"/>
      <c r="S34" s="1"/>
      <c r="T34" s="1"/>
      <c r="U34" s="1"/>
      <c r="V34" s="1"/>
      <c r="W34" s="1"/>
      <c r="X34" s="1"/>
    </row>
    <row r="35" spans="1:24" ht="12.75" x14ac:dyDescent="0.2">
      <c r="A35" s="1"/>
      <c r="B35" s="1"/>
      <c r="C35" s="1"/>
      <c r="D35" s="1"/>
      <c r="E35" s="1"/>
      <c r="F35" s="6"/>
      <c r="G35" s="1"/>
      <c r="H35" s="1"/>
      <c r="I35" s="1"/>
      <c r="J35" s="1"/>
      <c r="K35" s="1"/>
      <c r="L35" s="1"/>
      <c r="M35" s="1"/>
      <c r="N35" s="1"/>
      <c r="O35" s="1"/>
      <c r="P35" s="1"/>
      <c r="Q35" s="1"/>
      <c r="R35" s="1"/>
      <c r="S35" s="1"/>
      <c r="T35" s="1"/>
      <c r="U35" s="1"/>
      <c r="V35" s="1"/>
      <c r="W35" s="1"/>
      <c r="X35" s="1"/>
    </row>
    <row r="36" spans="1:24" ht="12.75" x14ac:dyDescent="0.2">
      <c r="A36" s="1"/>
      <c r="B36" s="1"/>
      <c r="C36" s="1"/>
      <c r="D36" s="1"/>
      <c r="E36" s="1"/>
      <c r="F36" s="6"/>
      <c r="G36" s="1"/>
      <c r="H36" s="1"/>
      <c r="I36" s="1"/>
      <c r="J36" s="1"/>
      <c r="K36" s="1"/>
      <c r="L36" s="1"/>
      <c r="M36" s="1"/>
      <c r="N36" s="1"/>
      <c r="O36" s="1"/>
      <c r="P36" s="1"/>
      <c r="Q36" s="1"/>
      <c r="R36" s="1"/>
      <c r="S36" s="1"/>
      <c r="T36" s="1"/>
      <c r="U36" s="1"/>
      <c r="V36" s="1"/>
      <c r="W36" s="1"/>
      <c r="X36" s="1"/>
    </row>
    <row r="37" spans="1:24" ht="12.75" x14ac:dyDescent="0.2">
      <c r="A37" s="1"/>
      <c r="B37" s="1"/>
      <c r="C37" s="1"/>
      <c r="D37" s="1"/>
      <c r="E37" s="1"/>
      <c r="F37" s="6"/>
      <c r="G37" s="1"/>
      <c r="H37" s="1"/>
      <c r="I37" s="1"/>
      <c r="J37" s="1"/>
      <c r="K37" s="1"/>
      <c r="L37" s="1"/>
      <c r="M37" s="1"/>
      <c r="N37" s="1"/>
      <c r="O37" s="1"/>
      <c r="P37" s="1"/>
      <c r="Q37" s="1"/>
      <c r="R37" s="1"/>
      <c r="S37" s="1"/>
      <c r="T37" s="1"/>
      <c r="U37" s="1"/>
      <c r="V37" s="1"/>
      <c r="W37" s="1"/>
      <c r="X37" s="1"/>
    </row>
    <row r="38" spans="1:24" ht="12.75" x14ac:dyDescent="0.2">
      <c r="A38" s="1"/>
      <c r="B38" s="1"/>
      <c r="C38" s="1"/>
      <c r="D38" s="1"/>
      <c r="E38" s="1"/>
      <c r="F38" s="6"/>
      <c r="G38" s="1"/>
      <c r="H38" s="1"/>
      <c r="I38" s="1"/>
      <c r="J38" s="1"/>
      <c r="K38" s="1"/>
      <c r="L38" s="1"/>
      <c r="M38" s="1"/>
      <c r="N38" s="1"/>
      <c r="O38" s="1"/>
      <c r="P38" s="1"/>
      <c r="Q38" s="1"/>
      <c r="R38" s="1"/>
      <c r="S38" s="1"/>
      <c r="T38" s="1"/>
      <c r="U38" s="1"/>
      <c r="V38" s="1"/>
      <c r="W38" s="1"/>
      <c r="X38" s="1"/>
    </row>
    <row r="39" spans="1:24" ht="12.75" x14ac:dyDescent="0.2">
      <c r="A39" s="1"/>
      <c r="B39" s="1"/>
      <c r="C39" s="1"/>
      <c r="D39" s="1"/>
      <c r="E39" s="1"/>
      <c r="F39" s="6"/>
      <c r="G39" s="1"/>
      <c r="H39" s="1"/>
      <c r="I39" s="1"/>
      <c r="J39" s="1"/>
      <c r="K39" s="1"/>
      <c r="L39" s="1"/>
      <c r="M39" s="1"/>
      <c r="N39" s="1"/>
      <c r="O39" s="1"/>
      <c r="P39" s="1"/>
      <c r="Q39" s="1"/>
      <c r="R39" s="1"/>
      <c r="S39" s="1"/>
      <c r="T39" s="1"/>
      <c r="U39" s="1"/>
      <c r="V39" s="1"/>
      <c r="W39" s="1"/>
      <c r="X39" s="1"/>
    </row>
    <row r="40" spans="1:24" ht="12.75" x14ac:dyDescent="0.2">
      <c r="A40" s="1"/>
      <c r="B40" s="1"/>
      <c r="C40" s="1"/>
      <c r="D40" s="1"/>
      <c r="E40" s="1"/>
      <c r="F40" s="6"/>
      <c r="G40" s="1"/>
      <c r="H40" s="1"/>
      <c r="I40" s="1"/>
      <c r="J40" s="1"/>
      <c r="K40" s="1"/>
      <c r="L40" s="1"/>
      <c r="M40" s="1"/>
      <c r="N40" s="1"/>
      <c r="O40" s="1"/>
      <c r="P40" s="1"/>
      <c r="Q40" s="1"/>
      <c r="R40" s="1"/>
      <c r="S40" s="1"/>
      <c r="T40" s="1"/>
      <c r="U40" s="1"/>
      <c r="V40" s="1"/>
      <c r="W40" s="1"/>
      <c r="X40" s="1"/>
    </row>
    <row r="41" spans="1:24" ht="12.75" x14ac:dyDescent="0.2">
      <c r="A41" s="1"/>
      <c r="B41" s="1"/>
      <c r="C41" s="1"/>
      <c r="D41" s="1"/>
      <c r="E41" s="1"/>
      <c r="F41" s="6"/>
      <c r="G41" s="1"/>
      <c r="H41" s="1"/>
      <c r="I41" s="1"/>
      <c r="J41" s="1"/>
      <c r="K41" s="1"/>
      <c r="L41" s="1"/>
      <c r="M41" s="1"/>
      <c r="N41" s="1"/>
      <c r="O41" s="1"/>
      <c r="P41" s="1"/>
      <c r="Q41" s="1"/>
      <c r="R41" s="1"/>
      <c r="S41" s="1"/>
      <c r="T41" s="1"/>
      <c r="U41" s="1"/>
      <c r="V41" s="1"/>
      <c r="W41" s="1"/>
      <c r="X41" s="1"/>
    </row>
    <row r="42" spans="1:24" ht="12.75" x14ac:dyDescent="0.2">
      <c r="A42" s="1"/>
      <c r="B42" s="1"/>
      <c r="C42" s="1"/>
      <c r="D42" s="1"/>
      <c r="E42" s="1"/>
      <c r="F42" s="6"/>
      <c r="G42" s="1"/>
      <c r="H42" s="1"/>
      <c r="I42" s="1"/>
      <c r="J42" s="1"/>
      <c r="K42" s="1"/>
      <c r="L42" s="1"/>
      <c r="M42" s="1"/>
      <c r="N42" s="1"/>
      <c r="O42" s="1"/>
      <c r="P42" s="1"/>
      <c r="Q42" s="1"/>
      <c r="R42" s="1"/>
      <c r="S42" s="1"/>
      <c r="T42" s="1"/>
      <c r="U42" s="1"/>
      <c r="V42" s="1"/>
      <c r="W42" s="1"/>
      <c r="X42" s="1"/>
    </row>
    <row r="43" spans="1:24" ht="12.75" x14ac:dyDescent="0.2">
      <c r="A43" s="1"/>
      <c r="B43" s="1"/>
      <c r="C43" s="1"/>
      <c r="D43" s="1"/>
      <c r="E43" s="1"/>
      <c r="F43" s="6"/>
      <c r="G43" s="1"/>
      <c r="H43" s="1"/>
      <c r="I43" s="1"/>
      <c r="J43" s="1"/>
      <c r="K43" s="1"/>
      <c r="L43" s="1"/>
      <c r="M43" s="1"/>
      <c r="N43" s="1"/>
      <c r="O43" s="1"/>
      <c r="P43" s="1"/>
      <c r="Q43" s="1"/>
      <c r="R43" s="1"/>
      <c r="S43" s="1"/>
      <c r="T43" s="1"/>
      <c r="U43" s="1"/>
      <c r="V43" s="1"/>
      <c r="W43" s="1"/>
      <c r="X43" s="1"/>
    </row>
    <row r="44" spans="1:24" ht="12.75" x14ac:dyDescent="0.2">
      <c r="A44" s="1"/>
      <c r="B44" s="1"/>
      <c r="C44" s="1"/>
      <c r="D44" s="1"/>
      <c r="E44" s="1"/>
      <c r="F44" s="6"/>
      <c r="G44" s="1"/>
      <c r="H44" s="1"/>
      <c r="I44" s="1"/>
      <c r="J44" s="1"/>
      <c r="K44" s="1"/>
      <c r="L44" s="1"/>
      <c r="M44" s="1"/>
      <c r="N44" s="1"/>
      <c r="O44" s="1"/>
      <c r="P44" s="1"/>
      <c r="Q44" s="1"/>
      <c r="R44" s="1"/>
      <c r="S44" s="1"/>
      <c r="T44" s="1"/>
      <c r="U44" s="1"/>
      <c r="V44" s="1"/>
      <c r="W44" s="1"/>
      <c r="X44" s="1"/>
    </row>
    <row r="45" spans="1:24" ht="12.75" x14ac:dyDescent="0.2">
      <c r="A45" s="1"/>
      <c r="B45" s="1"/>
      <c r="C45" s="1"/>
      <c r="D45" s="1"/>
      <c r="E45" s="1"/>
      <c r="F45" s="6"/>
      <c r="G45" s="1"/>
      <c r="H45" s="1"/>
      <c r="I45" s="1"/>
      <c r="J45" s="1"/>
      <c r="K45" s="1"/>
      <c r="L45" s="1"/>
      <c r="M45" s="1"/>
      <c r="N45" s="1"/>
      <c r="O45" s="1"/>
      <c r="P45" s="1"/>
      <c r="Q45" s="1"/>
      <c r="R45" s="1"/>
      <c r="S45" s="1"/>
      <c r="T45" s="1"/>
      <c r="U45" s="1"/>
      <c r="V45" s="1"/>
      <c r="W45" s="1"/>
      <c r="X45" s="1"/>
    </row>
    <row r="46" spans="1:24" ht="12.75" x14ac:dyDescent="0.2">
      <c r="A46" s="1"/>
      <c r="B46" s="1"/>
      <c r="C46" s="1"/>
      <c r="D46" s="1"/>
      <c r="E46" s="1"/>
      <c r="F46" s="6"/>
      <c r="G46" s="1"/>
      <c r="H46" s="1"/>
      <c r="I46" s="1"/>
      <c r="J46" s="1"/>
      <c r="K46" s="1"/>
      <c r="L46" s="1"/>
      <c r="M46" s="1"/>
      <c r="N46" s="1"/>
      <c r="O46" s="1"/>
      <c r="P46" s="1"/>
      <c r="Q46" s="1"/>
      <c r="R46" s="1"/>
      <c r="S46" s="1"/>
      <c r="T46" s="1"/>
      <c r="U46" s="1"/>
      <c r="V46" s="1"/>
      <c r="W46" s="1"/>
      <c r="X46" s="1"/>
    </row>
    <row r="47" spans="1:24" ht="12.75" x14ac:dyDescent="0.2">
      <c r="A47" s="1"/>
      <c r="B47" s="1"/>
      <c r="C47" s="1"/>
      <c r="D47" s="1"/>
      <c r="E47" s="1"/>
      <c r="F47" s="6"/>
      <c r="G47" s="1"/>
      <c r="H47" s="1"/>
      <c r="I47" s="1"/>
      <c r="J47" s="1"/>
      <c r="K47" s="1"/>
      <c r="L47" s="1"/>
      <c r="M47" s="1"/>
      <c r="N47" s="1"/>
      <c r="O47" s="1"/>
      <c r="P47" s="1"/>
      <c r="Q47" s="1"/>
      <c r="R47" s="1"/>
      <c r="S47" s="1"/>
      <c r="T47" s="1"/>
      <c r="U47" s="1"/>
      <c r="V47" s="1"/>
      <c r="W47" s="1"/>
      <c r="X47" s="1"/>
    </row>
    <row r="48" spans="1:24" ht="12.75" x14ac:dyDescent="0.2">
      <c r="A48" s="1"/>
      <c r="B48" s="1"/>
      <c r="C48" s="1"/>
      <c r="D48" s="1"/>
      <c r="E48" s="1"/>
      <c r="F48" s="6"/>
      <c r="G48" s="1"/>
      <c r="H48" s="1"/>
      <c r="I48" s="1"/>
      <c r="J48" s="1"/>
      <c r="K48" s="1"/>
      <c r="L48" s="1"/>
      <c r="M48" s="1"/>
      <c r="N48" s="1"/>
      <c r="O48" s="1"/>
      <c r="P48" s="1"/>
      <c r="Q48" s="1"/>
      <c r="R48" s="1"/>
      <c r="S48" s="1"/>
      <c r="T48" s="1"/>
      <c r="U48" s="1"/>
      <c r="V48" s="1"/>
      <c r="W48" s="1"/>
      <c r="X48" s="1"/>
    </row>
    <row r="49" spans="1:24" ht="12.75" x14ac:dyDescent="0.2">
      <c r="A49" s="1"/>
      <c r="B49" s="1"/>
      <c r="C49" s="1"/>
      <c r="D49" s="1"/>
      <c r="E49" s="1"/>
      <c r="F49" s="6"/>
      <c r="G49" s="1"/>
      <c r="H49" s="1"/>
      <c r="I49" s="1"/>
      <c r="J49" s="1"/>
      <c r="K49" s="1"/>
      <c r="L49" s="1"/>
      <c r="M49" s="1"/>
      <c r="N49" s="1"/>
      <c r="O49" s="1"/>
      <c r="P49" s="1"/>
      <c r="Q49" s="1"/>
      <c r="R49" s="1"/>
      <c r="S49" s="1"/>
      <c r="T49" s="1"/>
      <c r="U49" s="1"/>
      <c r="V49" s="1"/>
      <c r="W49" s="1"/>
      <c r="X49" s="1"/>
    </row>
    <row r="50" spans="1:24" ht="12.75" x14ac:dyDescent="0.2">
      <c r="A50" s="1"/>
      <c r="B50" s="1"/>
      <c r="C50" s="1"/>
      <c r="D50" s="1"/>
      <c r="E50" s="1"/>
      <c r="F50" s="6"/>
      <c r="G50" s="1"/>
      <c r="H50" s="1"/>
      <c r="I50" s="1"/>
      <c r="J50" s="1"/>
      <c r="K50" s="1"/>
      <c r="L50" s="1"/>
      <c r="M50" s="1"/>
      <c r="N50" s="1"/>
      <c r="O50" s="1"/>
      <c r="P50" s="1"/>
      <c r="Q50" s="1"/>
      <c r="R50" s="1"/>
      <c r="S50" s="1"/>
      <c r="T50" s="1"/>
      <c r="U50" s="1"/>
      <c r="V50" s="1"/>
      <c r="W50" s="1"/>
      <c r="X50" s="1"/>
    </row>
    <row r="51" spans="1:24" ht="12.75" x14ac:dyDescent="0.2">
      <c r="A51" s="1"/>
      <c r="B51" s="1"/>
      <c r="C51" s="1"/>
      <c r="D51" s="1"/>
      <c r="E51" s="1"/>
      <c r="F51" s="6"/>
      <c r="G51" s="1"/>
      <c r="H51" s="1"/>
      <c r="I51" s="1"/>
      <c r="J51" s="1"/>
      <c r="K51" s="1"/>
      <c r="L51" s="1"/>
      <c r="M51" s="1"/>
      <c r="N51" s="1"/>
      <c r="O51" s="1"/>
      <c r="P51" s="1"/>
      <c r="Q51" s="1"/>
      <c r="R51" s="1"/>
      <c r="S51" s="1"/>
      <c r="T51" s="1"/>
      <c r="U51" s="1"/>
      <c r="V51" s="1"/>
      <c r="W51" s="1"/>
      <c r="X51" s="1"/>
    </row>
    <row r="52" spans="1:24" ht="12.75" x14ac:dyDescent="0.2">
      <c r="A52" s="1"/>
      <c r="B52" s="1"/>
      <c r="C52" s="1"/>
      <c r="D52" s="1"/>
      <c r="E52" s="1"/>
      <c r="F52" s="6"/>
      <c r="G52" s="1"/>
      <c r="H52" s="1"/>
      <c r="I52" s="1"/>
      <c r="J52" s="1"/>
      <c r="K52" s="1"/>
      <c r="L52" s="1"/>
      <c r="M52" s="1"/>
      <c r="N52" s="1"/>
      <c r="O52" s="1"/>
      <c r="P52" s="1"/>
      <c r="Q52" s="1"/>
      <c r="R52" s="1"/>
      <c r="S52" s="1"/>
      <c r="T52" s="1"/>
      <c r="U52" s="1"/>
      <c r="V52" s="1"/>
      <c r="W52" s="1"/>
      <c r="X52" s="1"/>
    </row>
    <row r="53" spans="1:24" ht="12.75" x14ac:dyDescent="0.2">
      <c r="A53" s="1"/>
      <c r="B53" s="1"/>
      <c r="C53" s="1"/>
      <c r="D53" s="1"/>
      <c r="E53" s="1"/>
      <c r="F53" s="6"/>
      <c r="G53" s="1"/>
      <c r="H53" s="1"/>
      <c r="I53" s="1"/>
      <c r="J53" s="1"/>
      <c r="K53" s="1"/>
      <c r="L53" s="1"/>
      <c r="M53" s="1"/>
      <c r="N53" s="1"/>
      <c r="O53" s="1"/>
      <c r="P53" s="1"/>
      <c r="Q53" s="1"/>
      <c r="R53" s="1"/>
      <c r="S53" s="1"/>
      <c r="T53" s="1"/>
      <c r="U53" s="1"/>
      <c r="V53" s="1"/>
      <c r="W53" s="1"/>
      <c r="X53" s="1"/>
    </row>
    <row r="54" spans="1:24" ht="12.75" x14ac:dyDescent="0.2">
      <c r="A54" s="1"/>
      <c r="B54" s="1"/>
      <c r="C54" s="1"/>
      <c r="D54" s="1"/>
      <c r="E54" s="1"/>
      <c r="F54" s="6"/>
      <c r="G54" s="1"/>
      <c r="H54" s="1"/>
      <c r="I54" s="1"/>
      <c r="J54" s="1"/>
      <c r="K54" s="1"/>
      <c r="L54" s="1"/>
      <c r="M54" s="1"/>
      <c r="N54" s="1"/>
      <c r="O54" s="1"/>
      <c r="P54" s="1"/>
      <c r="Q54" s="1"/>
      <c r="R54" s="1"/>
      <c r="S54" s="1"/>
      <c r="T54" s="1"/>
      <c r="U54" s="1"/>
      <c r="V54" s="1"/>
      <c r="W54" s="1"/>
      <c r="X54" s="1"/>
    </row>
    <row r="55" spans="1:24" ht="12.75" x14ac:dyDescent="0.2">
      <c r="A55" s="1"/>
      <c r="B55" s="1"/>
      <c r="C55" s="1"/>
      <c r="D55" s="1"/>
      <c r="E55" s="1"/>
      <c r="F55" s="6"/>
      <c r="G55" s="1"/>
      <c r="H55" s="1"/>
      <c r="I55" s="1"/>
      <c r="J55" s="1"/>
      <c r="K55" s="1"/>
      <c r="L55" s="1"/>
      <c r="M55" s="1"/>
      <c r="N55" s="1"/>
      <c r="O55" s="1"/>
      <c r="P55" s="1"/>
      <c r="Q55" s="1"/>
      <c r="R55" s="1"/>
      <c r="S55" s="1"/>
      <c r="T55" s="1"/>
      <c r="U55" s="1"/>
      <c r="V55" s="1"/>
      <c r="W55" s="1"/>
      <c r="X55" s="1"/>
    </row>
    <row r="56" spans="1:24" ht="12.75" x14ac:dyDescent="0.2">
      <c r="A56" s="1"/>
      <c r="B56" s="1"/>
      <c r="C56" s="1"/>
      <c r="D56" s="1"/>
      <c r="E56" s="1"/>
      <c r="F56" s="6"/>
      <c r="G56" s="1"/>
      <c r="H56" s="1"/>
      <c r="I56" s="1"/>
      <c r="J56" s="1"/>
      <c r="K56" s="1"/>
      <c r="L56" s="1"/>
      <c r="M56" s="1"/>
      <c r="N56" s="1"/>
      <c r="O56" s="1"/>
      <c r="P56" s="1"/>
      <c r="Q56" s="1"/>
      <c r="R56" s="1"/>
      <c r="S56" s="1"/>
      <c r="T56" s="1"/>
      <c r="U56" s="1"/>
      <c r="V56" s="1"/>
      <c r="W56" s="1"/>
      <c r="X56" s="1"/>
    </row>
    <row r="57" spans="1:24" ht="12.75" x14ac:dyDescent="0.2">
      <c r="A57" s="1"/>
      <c r="B57" s="1"/>
      <c r="C57" s="1"/>
      <c r="D57" s="1"/>
      <c r="E57" s="1"/>
      <c r="F57" s="6"/>
      <c r="G57" s="1"/>
      <c r="H57" s="1"/>
      <c r="I57" s="1"/>
      <c r="J57" s="1"/>
      <c r="K57" s="1"/>
      <c r="L57" s="1"/>
      <c r="M57" s="1"/>
      <c r="N57" s="1"/>
      <c r="O57" s="1"/>
      <c r="P57" s="1"/>
      <c r="Q57" s="1"/>
      <c r="R57" s="1"/>
      <c r="S57" s="1"/>
      <c r="T57" s="1"/>
      <c r="U57" s="1"/>
      <c r="V57" s="1"/>
      <c r="W57" s="1"/>
      <c r="X57" s="1"/>
    </row>
    <row r="58" spans="1:24" ht="12.75" x14ac:dyDescent="0.2">
      <c r="A58" s="1"/>
      <c r="B58" s="1"/>
      <c r="C58" s="1"/>
      <c r="D58" s="1"/>
      <c r="E58" s="1"/>
      <c r="F58" s="6"/>
      <c r="G58" s="1"/>
      <c r="H58" s="1"/>
      <c r="I58" s="1"/>
      <c r="J58" s="1"/>
      <c r="K58" s="1"/>
      <c r="L58" s="1"/>
      <c r="M58" s="1"/>
      <c r="N58" s="1"/>
      <c r="O58" s="1"/>
      <c r="P58" s="1"/>
      <c r="Q58" s="1"/>
      <c r="R58" s="1"/>
      <c r="S58" s="1"/>
      <c r="T58" s="1"/>
      <c r="U58" s="1"/>
      <c r="V58" s="1"/>
      <c r="W58" s="1"/>
      <c r="X58" s="1"/>
    </row>
    <row r="59" spans="1:24" ht="12.75" x14ac:dyDescent="0.2">
      <c r="A59" s="1"/>
      <c r="B59" s="1"/>
      <c r="C59" s="1"/>
      <c r="D59" s="1"/>
      <c r="E59" s="1"/>
      <c r="F59" s="6"/>
      <c r="G59" s="1"/>
      <c r="H59" s="1"/>
      <c r="I59" s="1"/>
      <c r="J59" s="1"/>
      <c r="K59" s="1"/>
      <c r="L59" s="1"/>
      <c r="M59" s="1"/>
      <c r="N59" s="1"/>
      <c r="O59" s="1"/>
      <c r="P59" s="1"/>
      <c r="Q59" s="1"/>
      <c r="R59" s="1"/>
      <c r="S59" s="1"/>
      <c r="T59" s="1"/>
      <c r="U59" s="1"/>
      <c r="V59" s="1"/>
      <c r="W59" s="1"/>
      <c r="X59" s="1"/>
    </row>
    <row r="60" spans="1:24" ht="12.75" x14ac:dyDescent="0.2">
      <c r="A60" s="1"/>
      <c r="B60" s="1"/>
      <c r="C60" s="1"/>
      <c r="D60" s="1"/>
      <c r="E60" s="1"/>
      <c r="F60" s="6"/>
      <c r="G60" s="1"/>
      <c r="H60" s="1"/>
      <c r="I60" s="1"/>
      <c r="J60" s="1"/>
      <c r="K60" s="1"/>
      <c r="L60" s="1"/>
      <c r="M60" s="1"/>
      <c r="N60" s="1"/>
      <c r="O60" s="1"/>
      <c r="P60" s="1"/>
      <c r="Q60" s="1"/>
      <c r="R60" s="1"/>
      <c r="S60" s="1"/>
      <c r="T60" s="1"/>
      <c r="U60" s="1"/>
      <c r="V60" s="1"/>
      <c r="W60" s="1"/>
      <c r="X60" s="1"/>
    </row>
    <row r="61" spans="1:24" ht="12.75" x14ac:dyDescent="0.2">
      <c r="A61" s="1"/>
      <c r="B61" s="1"/>
      <c r="C61" s="1"/>
      <c r="D61" s="1"/>
      <c r="E61" s="1"/>
      <c r="F61" s="6"/>
      <c r="G61" s="1"/>
      <c r="H61" s="1"/>
      <c r="I61" s="1"/>
      <c r="J61" s="1"/>
      <c r="K61" s="1"/>
      <c r="L61" s="1"/>
      <c r="M61" s="1"/>
      <c r="N61" s="1"/>
      <c r="O61" s="1"/>
      <c r="P61" s="1"/>
      <c r="Q61" s="1"/>
      <c r="R61" s="1"/>
      <c r="S61" s="1"/>
      <c r="T61" s="1"/>
      <c r="U61" s="1"/>
      <c r="V61" s="1"/>
      <c r="W61" s="1"/>
      <c r="X61" s="1"/>
    </row>
    <row r="62" spans="1:24" ht="12.75" x14ac:dyDescent="0.2">
      <c r="A62" s="1"/>
      <c r="B62" s="1"/>
      <c r="C62" s="1"/>
      <c r="D62" s="1"/>
      <c r="E62" s="1"/>
      <c r="F62" s="6"/>
      <c r="G62" s="1"/>
      <c r="H62" s="1"/>
      <c r="I62" s="1"/>
      <c r="J62" s="1"/>
      <c r="K62" s="1"/>
      <c r="L62" s="1"/>
      <c r="M62" s="1"/>
      <c r="N62" s="1"/>
      <c r="O62" s="1"/>
      <c r="P62" s="1"/>
      <c r="Q62" s="1"/>
      <c r="R62" s="1"/>
      <c r="S62" s="1"/>
      <c r="T62" s="1"/>
      <c r="U62" s="1"/>
      <c r="V62" s="1"/>
      <c r="W62" s="1"/>
      <c r="X62" s="1"/>
    </row>
    <row r="63" spans="1:24" ht="12.75" x14ac:dyDescent="0.2">
      <c r="A63" s="1"/>
      <c r="B63" s="1"/>
      <c r="C63" s="1"/>
      <c r="D63" s="1"/>
      <c r="E63" s="1"/>
      <c r="F63" s="6"/>
      <c r="G63" s="1"/>
      <c r="H63" s="1"/>
      <c r="I63" s="1"/>
      <c r="J63" s="1"/>
      <c r="K63" s="1"/>
      <c r="L63" s="1"/>
      <c r="M63" s="1"/>
      <c r="N63" s="1"/>
      <c r="O63" s="1"/>
      <c r="P63" s="1"/>
      <c r="Q63" s="1"/>
      <c r="R63" s="1"/>
      <c r="S63" s="1"/>
      <c r="T63" s="1"/>
      <c r="U63" s="1"/>
      <c r="V63" s="1"/>
      <c r="W63" s="1"/>
      <c r="X63" s="1"/>
    </row>
    <row r="64" spans="1:24" ht="12.75" x14ac:dyDescent="0.2">
      <c r="A64" s="1"/>
      <c r="B64" s="1"/>
      <c r="C64" s="1"/>
      <c r="D64" s="1"/>
      <c r="E64" s="1"/>
      <c r="F64" s="6"/>
      <c r="G64" s="1"/>
      <c r="H64" s="1"/>
      <c r="I64" s="1"/>
      <c r="J64" s="1"/>
      <c r="K64" s="1"/>
      <c r="L64" s="1"/>
      <c r="M64" s="1"/>
      <c r="N64" s="1"/>
      <c r="O64" s="1"/>
      <c r="P64" s="1"/>
      <c r="Q64" s="1"/>
      <c r="R64" s="1"/>
      <c r="S64" s="1"/>
      <c r="T64" s="1"/>
      <c r="U64" s="1"/>
      <c r="V64" s="1"/>
      <c r="W64" s="1"/>
      <c r="X64" s="1"/>
    </row>
    <row r="65" spans="1:24" ht="12.75" x14ac:dyDescent="0.2">
      <c r="A65" s="1"/>
      <c r="B65" s="1"/>
      <c r="C65" s="1"/>
      <c r="D65" s="1"/>
      <c r="E65" s="1"/>
      <c r="F65" s="6"/>
      <c r="G65" s="1"/>
      <c r="H65" s="1"/>
      <c r="I65" s="1"/>
      <c r="J65" s="1"/>
      <c r="K65" s="1"/>
      <c r="L65" s="1"/>
      <c r="M65" s="1"/>
      <c r="N65" s="1"/>
      <c r="O65" s="1"/>
      <c r="P65" s="1"/>
      <c r="Q65" s="1"/>
      <c r="R65" s="1"/>
      <c r="S65" s="1"/>
      <c r="T65" s="1"/>
      <c r="U65" s="1"/>
      <c r="V65" s="1"/>
      <c r="W65" s="1"/>
      <c r="X65" s="1"/>
    </row>
    <row r="66" spans="1:24" ht="12.75" x14ac:dyDescent="0.2">
      <c r="A66" s="1"/>
      <c r="B66" s="1"/>
      <c r="C66" s="1"/>
      <c r="D66" s="1"/>
      <c r="E66" s="1"/>
      <c r="F66" s="6"/>
      <c r="G66" s="1"/>
      <c r="H66" s="1"/>
      <c r="I66" s="1"/>
      <c r="J66" s="1"/>
      <c r="K66" s="1"/>
      <c r="L66" s="1"/>
      <c r="M66" s="1"/>
      <c r="N66" s="1"/>
      <c r="O66" s="1"/>
      <c r="P66" s="1"/>
      <c r="Q66" s="1"/>
      <c r="R66" s="1"/>
      <c r="S66" s="1"/>
      <c r="T66" s="1"/>
      <c r="U66" s="1"/>
      <c r="V66" s="1"/>
      <c r="W66" s="1"/>
      <c r="X66" s="1"/>
    </row>
    <row r="67" spans="1:24" ht="12.75" x14ac:dyDescent="0.2">
      <c r="A67" s="1"/>
      <c r="B67" s="1"/>
      <c r="C67" s="1"/>
      <c r="D67" s="1"/>
      <c r="E67" s="1"/>
      <c r="F67" s="6"/>
      <c r="G67" s="1"/>
      <c r="H67" s="1"/>
      <c r="I67" s="1"/>
      <c r="J67" s="1"/>
      <c r="K67" s="1"/>
      <c r="L67" s="1"/>
      <c r="M67" s="1"/>
      <c r="N67" s="1"/>
      <c r="O67" s="1"/>
      <c r="P67" s="1"/>
      <c r="Q67" s="1"/>
      <c r="R67" s="1"/>
      <c r="S67" s="1"/>
      <c r="T67" s="1"/>
      <c r="U67" s="1"/>
      <c r="V67" s="1"/>
      <c r="W67" s="1"/>
      <c r="X67" s="1"/>
    </row>
    <row r="68" spans="1:24" ht="12.75" x14ac:dyDescent="0.2">
      <c r="A68" s="1"/>
      <c r="B68" s="1"/>
      <c r="C68" s="1"/>
      <c r="D68" s="1"/>
      <c r="E68" s="1"/>
      <c r="F68" s="6"/>
      <c r="G68" s="1"/>
      <c r="H68" s="1"/>
      <c r="I68" s="1"/>
      <c r="J68" s="1"/>
      <c r="K68" s="1"/>
      <c r="L68" s="1"/>
      <c r="M68" s="1"/>
      <c r="N68" s="1"/>
      <c r="O68" s="1"/>
      <c r="P68" s="1"/>
      <c r="Q68" s="1"/>
      <c r="R68" s="1"/>
      <c r="S68" s="1"/>
      <c r="T68" s="1"/>
      <c r="U68" s="1"/>
      <c r="V68" s="1"/>
      <c r="W68" s="1"/>
      <c r="X68" s="1"/>
    </row>
    <row r="69" spans="1:24" ht="12.75" x14ac:dyDescent="0.2">
      <c r="A69" s="1"/>
      <c r="B69" s="1"/>
      <c r="C69" s="1"/>
      <c r="D69" s="1"/>
      <c r="E69" s="1"/>
      <c r="F69" s="6"/>
      <c r="G69" s="1"/>
      <c r="H69" s="1"/>
      <c r="I69" s="1"/>
      <c r="J69" s="1"/>
      <c r="K69" s="1"/>
      <c r="L69" s="1"/>
      <c r="M69" s="1"/>
      <c r="N69" s="1"/>
      <c r="O69" s="1"/>
      <c r="P69" s="1"/>
      <c r="Q69" s="1"/>
      <c r="R69" s="1"/>
      <c r="S69" s="1"/>
      <c r="T69" s="1"/>
      <c r="U69" s="1"/>
      <c r="V69" s="1"/>
      <c r="W69" s="1"/>
      <c r="X69" s="1"/>
    </row>
    <row r="70" spans="1:24" ht="12.75" x14ac:dyDescent="0.2">
      <c r="A70" s="1"/>
      <c r="B70" s="1"/>
      <c r="C70" s="1"/>
      <c r="D70" s="1"/>
      <c r="E70" s="1"/>
      <c r="F70" s="6"/>
      <c r="G70" s="1"/>
      <c r="H70" s="1"/>
      <c r="I70" s="1"/>
      <c r="J70" s="1"/>
      <c r="K70" s="1"/>
      <c r="L70" s="1"/>
      <c r="M70" s="1"/>
      <c r="N70" s="1"/>
      <c r="O70" s="1"/>
      <c r="P70" s="1"/>
      <c r="Q70" s="1"/>
      <c r="R70" s="1"/>
      <c r="S70" s="1"/>
      <c r="T70" s="1"/>
      <c r="U70" s="1"/>
      <c r="V70" s="1"/>
      <c r="W70" s="1"/>
      <c r="X70" s="1"/>
    </row>
    <row r="71" spans="1:24" ht="12.75" x14ac:dyDescent="0.2">
      <c r="A71" s="1"/>
      <c r="B71" s="1"/>
      <c r="C71" s="1"/>
      <c r="D71" s="1"/>
      <c r="E71" s="1"/>
      <c r="F71" s="6"/>
      <c r="G71" s="1"/>
      <c r="H71" s="1"/>
      <c r="I71" s="1"/>
      <c r="J71" s="1"/>
      <c r="K71" s="1"/>
      <c r="L71" s="1"/>
      <c r="M71" s="1"/>
      <c r="N71" s="1"/>
      <c r="O71" s="1"/>
      <c r="P71" s="1"/>
      <c r="Q71" s="1"/>
      <c r="R71" s="1"/>
      <c r="S71" s="1"/>
      <c r="T71" s="1"/>
      <c r="U71" s="1"/>
      <c r="V71" s="1"/>
      <c r="W71" s="1"/>
      <c r="X71" s="1"/>
    </row>
    <row r="72" spans="1:24" ht="12.75" x14ac:dyDescent="0.2">
      <c r="A72" s="1"/>
      <c r="B72" s="1"/>
      <c r="C72" s="1"/>
      <c r="D72" s="1"/>
      <c r="E72" s="1"/>
      <c r="F72" s="6"/>
      <c r="G72" s="1"/>
      <c r="H72" s="1"/>
      <c r="I72" s="1"/>
      <c r="J72" s="1"/>
      <c r="K72" s="1"/>
      <c r="L72" s="1"/>
      <c r="M72" s="1"/>
      <c r="N72" s="1"/>
      <c r="O72" s="1"/>
      <c r="P72" s="1"/>
      <c r="Q72" s="1"/>
      <c r="R72" s="1"/>
      <c r="S72" s="1"/>
      <c r="T72" s="1"/>
      <c r="U72" s="1"/>
      <c r="V72" s="1"/>
      <c r="W72" s="1"/>
      <c r="X72" s="1"/>
    </row>
    <row r="73" spans="1:24" ht="12.75" x14ac:dyDescent="0.2">
      <c r="A73" s="1"/>
      <c r="B73" s="1"/>
      <c r="C73" s="1"/>
      <c r="D73" s="1"/>
      <c r="E73" s="1"/>
      <c r="F73" s="6"/>
      <c r="G73" s="1"/>
      <c r="H73" s="1"/>
      <c r="I73" s="1"/>
      <c r="J73" s="1"/>
      <c r="K73" s="1"/>
      <c r="L73" s="1"/>
      <c r="M73" s="1"/>
      <c r="N73" s="1"/>
      <c r="O73" s="1"/>
      <c r="P73" s="1"/>
      <c r="Q73" s="1"/>
      <c r="R73" s="1"/>
      <c r="S73" s="1"/>
      <c r="T73" s="1"/>
      <c r="U73" s="1"/>
      <c r="V73" s="1"/>
      <c r="W73" s="1"/>
      <c r="X73" s="1"/>
    </row>
    <row r="74" spans="1:24" ht="12.75" x14ac:dyDescent="0.2">
      <c r="A74" s="1"/>
      <c r="B74" s="1"/>
      <c r="C74" s="1"/>
      <c r="D74" s="1"/>
      <c r="E74" s="1"/>
      <c r="F74" s="6"/>
      <c r="G74" s="1"/>
      <c r="H74" s="1"/>
      <c r="I74" s="1"/>
      <c r="J74" s="1"/>
      <c r="K74" s="1"/>
      <c r="L74" s="1"/>
      <c r="M74" s="1"/>
      <c r="N74" s="1"/>
      <c r="O74" s="1"/>
      <c r="P74" s="1"/>
      <c r="Q74" s="1"/>
      <c r="R74" s="1"/>
      <c r="S74" s="1"/>
      <c r="T74" s="1"/>
      <c r="U74" s="1"/>
      <c r="V74" s="1"/>
      <c r="W74" s="1"/>
      <c r="X74" s="1"/>
    </row>
    <row r="75" spans="1:24" ht="12.75" x14ac:dyDescent="0.2">
      <c r="A75" s="1"/>
      <c r="B75" s="1"/>
      <c r="C75" s="1"/>
      <c r="D75" s="1"/>
      <c r="E75" s="1"/>
      <c r="F75" s="6"/>
      <c r="G75" s="1"/>
      <c r="H75" s="1"/>
      <c r="I75" s="1"/>
      <c r="J75" s="1"/>
      <c r="K75" s="1"/>
      <c r="L75" s="1"/>
      <c r="M75" s="1"/>
      <c r="N75" s="1"/>
      <c r="O75" s="1"/>
      <c r="P75" s="1"/>
      <c r="Q75" s="1"/>
      <c r="R75" s="1"/>
      <c r="S75" s="1"/>
      <c r="T75" s="1"/>
      <c r="U75" s="1"/>
      <c r="V75" s="1"/>
      <c r="W75" s="1"/>
      <c r="X75" s="1"/>
    </row>
    <row r="76" spans="1:24" ht="12.75" x14ac:dyDescent="0.2">
      <c r="A76" s="1"/>
      <c r="B76" s="1"/>
      <c r="C76" s="1"/>
      <c r="D76" s="1"/>
      <c r="E76" s="1"/>
      <c r="F76" s="6"/>
      <c r="G76" s="1"/>
      <c r="H76" s="1"/>
      <c r="I76" s="1"/>
      <c r="J76" s="1"/>
      <c r="K76" s="1"/>
      <c r="L76" s="1"/>
      <c r="M76" s="1"/>
      <c r="N76" s="1"/>
      <c r="O76" s="1"/>
      <c r="P76" s="1"/>
      <c r="Q76" s="1"/>
      <c r="R76" s="1"/>
      <c r="S76" s="1"/>
      <c r="T76" s="1"/>
      <c r="U76" s="1"/>
      <c r="V76" s="1"/>
      <c r="W76" s="1"/>
      <c r="X76" s="1"/>
    </row>
    <row r="77" spans="1:24" ht="12.75" x14ac:dyDescent="0.2">
      <c r="A77" s="1"/>
      <c r="B77" s="1"/>
      <c r="C77" s="1"/>
      <c r="D77" s="1"/>
      <c r="E77" s="1"/>
      <c r="F77" s="6"/>
      <c r="G77" s="1"/>
      <c r="H77" s="1"/>
      <c r="I77" s="1"/>
      <c r="J77" s="1"/>
      <c r="K77" s="1"/>
      <c r="L77" s="1"/>
      <c r="M77" s="1"/>
      <c r="N77" s="1"/>
      <c r="O77" s="1"/>
      <c r="P77" s="1"/>
      <c r="Q77" s="1"/>
      <c r="R77" s="1"/>
      <c r="S77" s="1"/>
      <c r="T77" s="1"/>
      <c r="U77" s="1"/>
      <c r="V77" s="1"/>
      <c r="W77" s="1"/>
      <c r="X77" s="1"/>
    </row>
    <row r="78" spans="1:24" ht="12.75" x14ac:dyDescent="0.2">
      <c r="A78" s="1"/>
      <c r="B78" s="1"/>
      <c r="C78" s="1"/>
      <c r="D78" s="1"/>
      <c r="E78" s="1"/>
      <c r="F78" s="6"/>
      <c r="G78" s="1"/>
      <c r="H78" s="1"/>
      <c r="I78" s="1"/>
      <c r="J78" s="1"/>
      <c r="K78" s="1"/>
      <c r="L78" s="1"/>
      <c r="M78" s="1"/>
      <c r="N78" s="1"/>
      <c r="O78" s="1"/>
      <c r="P78" s="1"/>
      <c r="Q78" s="1"/>
      <c r="R78" s="1"/>
      <c r="S78" s="1"/>
      <c r="T78" s="1"/>
      <c r="U78" s="1"/>
      <c r="V78" s="1"/>
      <c r="W78" s="1"/>
      <c r="X78" s="1"/>
    </row>
    <row r="79" spans="1:24" ht="12.75" x14ac:dyDescent="0.2">
      <c r="A79" s="1"/>
      <c r="B79" s="1"/>
      <c r="C79" s="1"/>
      <c r="D79" s="1"/>
      <c r="E79" s="1"/>
      <c r="F79" s="6"/>
      <c r="G79" s="1"/>
      <c r="H79" s="1"/>
      <c r="I79" s="1"/>
      <c r="J79" s="1"/>
      <c r="K79" s="1"/>
      <c r="L79" s="1"/>
      <c r="M79" s="1"/>
      <c r="N79" s="1"/>
      <c r="O79" s="1"/>
      <c r="P79" s="1"/>
      <c r="Q79" s="1"/>
      <c r="R79" s="1"/>
      <c r="S79" s="1"/>
      <c r="T79" s="1"/>
      <c r="U79" s="1"/>
      <c r="V79" s="1"/>
      <c r="W79" s="1"/>
      <c r="X79" s="1"/>
    </row>
    <row r="80" spans="1:24" ht="12.75" x14ac:dyDescent="0.2">
      <c r="A80" s="1"/>
      <c r="B80" s="1"/>
      <c r="C80" s="1"/>
      <c r="D80" s="1"/>
      <c r="E80" s="1"/>
      <c r="F80" s="6"/>
      <c r="G80" s="1"/>
      <c r="H80" s="1"/>
      <c r="I80" s="1"/>
      <c r="J80" s="1"/>
      <c r="K80" s="1"/>
      <c r="L80" s="1"/>
      <c r="M80" s="1"/>
      <c r="N80" s="1"/>
      <c r="O80" s="1"/>
      <c r="P80" s="1"/>
      <c r="Q80" s="1"/>
      <c r="R80" s="1"/>
      <c r="S80" s="1"/>
      <c r="T80" s="1"/>
      <c r="U80" s="1"/>
      <c r="V80" s="1"/>
      <c r="W80" s="1"/>
      <c r="X80" s="1"/>
    </row>
    <row r="81" spans="1:24" ht="12.75" x14ac:dyDescent="0.2">
      <c r="A81" s="1"/>
      <c r="B81" s="1"/>
      <c r="C81" s="1"/>
      <c r="D81" s="1"/>
      <c r="E81" s="1"/>
      <c r="F81" s="6"/>
      <c r="G81" s="1"/>
      <c r="H81" s="1"/>
      <c r="I81" s="1"/>
      <c r="J81" s="1"/>
      <c r="K81" s="1"/>
      <c r="L81" s="1"/>
      <c r="M81" s="1"/>
      <c r="N81" s="1"/>
      <c r="O81" s="1"/>
      <c r="P81" s="1"/>
      <c r="Q81" s="1"/>
      <c r="R81" s="1"/>
      <c r="S81" s="1"/>
      <c r="T81" s="1"/>
      <c r="U81" s="1"/>
      <c r="V81" s="1"/>
      <c r="W81" s="1"/>
      <c r="X81" s="1"/>
    </row>
    <row r="82" spans="1:24" ht="12.75" x14ac:dyDescent="0.2">
      <c r="A82" s="1"/>
      <c r="B82" s="1"/>
      <c r="C82" s="1"/>
      <c r="D82" s="1"/>
      <c r="E82" s="1"/>
      <c r="F82" s="6"/>
      <c r="G82" s="1"/>
      <c r="H82" s="1"/>
      <c r="I82" s="1"/>
      <c r="J82" s="1"/>
      <c r="K82" s="1"/>
      <c r="L82" s="1"/>
      <c r="M82" s="1"/>
      <c r="N82" s="1"/>
      <c r="O82" s="1"/>
      <c r="P82" s="1"/>
      <c r="Q82" s="1"/>
      <c r="R82" s="1"/>
      <c r="S82" s="1"/>
      <c r="T82" s="1"/>
      <c r="U82" s="1"/>
      <c r="V82" s="1"/>
      <c r="W82" s="1"/>
      <c r="X82" s="1"/>
    </row>
    <row r="83" spans="1:24" ht="12.75" x14ac:dyDescent="0.2">
      <c r="A83" s="1"/>
      <c r="B83" s="1"/>
      <c r="C83" s="1"/>
      <c r="D83" s="1"/>
      <c r="E83" s="1"/>
      <c r="F83" s="6"/>
      <c r="G83" s="1"/>
      <c r="H83" s="1"/>
      <c r="I83" s="1"/>
      <c r="J83" s="1"/>
      <c r="K83" s="1"/>
      <c r="L83" s="1"/>
      <c r="M83" s="1"/>
      <c r="N83" s="1"/>
      <c r="O83" s="1"/>
      <c r="P83" s="1"/>
      <c r="Q83" s="1"/>
      <c r="R83" s="1"/>
      <c r="S83" s="1"/>
      <c r="T83" s="1"/>
      <c r="U83" s="1"/>
      <c r="V83" s="1"/>
      <c r="W83" s="1"/>
      <c r="X83" s="1"/>
    </row>
    <row r="84" spans="1:24" ht="12.75" x14ac:dyDescent="0.2">
      <c r="A84" s="1"/>
      <c r="B84" s="1"/>
      <c r="C84" s="1"/>
      <c r="D84" s="1"/>
      <c r="E84" s="1"/>
      <c r="F84" s="6"/>
      <c r="G84" s="1"/>
      <c r="H84" s="1"/>
      <c r="I84" s="1"/>
      <c r="J84" s="1"/>
      <c r="K84" s="1"/>
      <c r="L84" s="1"/>
      <c r="M84" s="1"/>
      <c r="N84" s="1"/>
      <c r="O84" s="1"/>
      <c r="P84" s="1"/>
      <c r="Q84" s="1"/>
      <c r="R84" s="1"/>
      <c r="S84" s="1"/>
      <c r="T84" s="1"/>
      <c r="U84" s="1"/>
      <c r="V84" s="1"/>
      <c r="W84" s="1"/>
      <c r="X84" s="1"/>
    </row>
    <row r="85" spans="1:24" ht="12.75" x14ac:dyDescent="0.2">
      <c r="A85" s="1"/>
      <c r="B85" s="1"/>
      <c r="C85" s="1"/>
      <c r="D85" s="1"/>
      <c r="E85" s="1"/>
      <c r="F85" s="6"/>
      <c r="G85" s="1"/>
      <c r="H85" s="1"/>
      <c r="I85" s="1"/>
      <c r="J85" s="1"/>
      <c r="K85" s="1"/>
      <c r="L85" s="1"/>
      <c r="M85" s="1"/>
      <c r="N85" s="1"/>
      <c r="O85" s="1"/>
      <c r="P85" s="1"/>
      <c r="Q85" s="1"/>
      <c r="R85" s="1"/>
      <c r="S85" s="1"/>
      <c r="T85" s="1"/>
      <c r="U85" s="1"/>
      <c r="V85" s="1"/>
      <c r="W85" s="1"/>
      <c r="X85" s="1"/>
    </row>
    <row r="86" spans="1:24" ht="12.75" x14ac:dyDescent="0.2">
      <c r="A86" s="1"/>
      <c r="B86" s="1"/>
      <c r="C86" s="1"/>
      <c r="D86" s="1"/>
      <c r="E86" s="1"/>
      <c r="F86" s="6"/>
      <c r="G86" s="1"/>
      <c r="H86" s="1"/>
      <c r="I86" s="1"/>
      <c r="J86" s="1"/>
      <c r="K86" s="1"/>
      <c r="L86" s="1"/>
      <c r="M86" s="1"/>
      <c r="N86" s="1"/>
      <c r="O86" s="1"/>
      <c r="P86" s="1"/>
      <c r="Q86" s="1"/>
      <c r="R86" s="1"/>
      <c r="S86" s="1"/>
      <c r="T86" s="1"/>
      <c r="U86" s="1"/>
      <c r="V86" s="1"/>
      <c r="W86" s="1"/>
      <c r="X86" s="1"/>
    </row>
    <row r="87" spans="1:24" ht="12.75" x14ac:dyDescent="0.2">
      <c r="A87" s="1"/>
      <c r="B87" s="1"/>
      <c r="C87" s="1"/>
      <c r="D87" s="1"/>
      <c r="E87" s="1"/>
      <c r="F87" s="6"/>
      <c r="G87" s="1"/>
      <c r="H87" s="1"/>
      <c r="I87" s="1"/>
      <c r="J87" s="1"/>
      <c r="K87" s="1"/>
      <c r="L87" s="1"/>
      <c r="M87" s="1"/>
      <c r="N87" s="1"/>
      <c r="O87" s="1"/>
      <c r="P87" s="1"/>
      <c r="Q87" s="1"/>
      <c r="R87" s="1"/>
      <c r="S87" s="1"/>
      <c r="T87" s="1"/>
      <c r="U87" s="1"/>
      <c r="V87" s="1"/>
      <c r="W87" s="1"/>
      <c r="X87" s="1"/>
    </row>
    <row r="88" spans="1:24" ht="12.75" x14ac:dyDescent="0.2">
      <c r="A88" s="1"/>
      <c r="B88" s="1"/>
      <c r="C88" s="1"/>
      <c r="D88" s="1"/>
      <c r="E88" s="1"/>
      <c r="F88" s="6"/>
      <c r="G88" s="1"/>
      <c r="H88" s="1"/>
      <c r="I88" s="1"/>
      <c r="J88" s="1"/>
      <c r="K88" s="1"/>
      <c r="L88" s="1"/>
      <c r="M88" s="1"/>
      <c r="N88" s="1"/>
      <c r="O88" s="1"/>
      <c r="P88" s="1"/>
      <c r="Q88" s="1"/>
      <c r="R88" s="1"/>
      <c r="S88" s="1"/>
      <c r="T88" s="1"/>
      <c r="U88" s="1"/>
      <c r="V88" s="1"/>
      <c r="W88" s="1"/>
      <c r="X88" s="1"/>
    </row>
    <row r="89" spans="1:24" ht="12.75" x14ac:dyDescent="0.2">
      <c r="A89" s="1"/>
      <c r="B89" s="1"/>
      <c r="C89" s="1"/>
      <c r="D89" s="1"/>
      <c r="E89" s="1"/>
      <c r="F89" s="6"/>
      <c r="G89" s="1"/>
      <c r="H89" s="1"/>
      <c r="I89" s="1"/>
      <c r="J89" s="1"/>
      <c r="K89" s="1"/>
      <c r="L89" s="1"/>
      <c r="M89" s="1"/>
      <c r="N89" s="1"/>
      <c r="O89" s="1"/>
      <c r="P89" s="1"/>
      <c r="Q89" s="1"/>
      <c r="R89" s="1"/>
      <c r="S89" s="1"/>
      <c r="T89" s="1"/>
      <c r="U89" s="1"/>
      <c r="V89" s="1"/>
      <c r="W89" s="1"/>
      <c r="X89" s="1"/>
    </row>
    <row r="90" spans="1:24" ht="12.75" x14ac:dyDescent="0.2">
      <c r="A90" s="1"/>
      <c r="B90" s="1"/>
      <c r="C90" s="1"/>
      <c r="D90" s="1"/>
      <c r="E90" s="1"/>
      <c r="F90" s="6"/>
      <c r="G90" s="1"/>
      <c r="H90" s="1"/>
      <c r="I90" s="1"/>
      <c r="J90" s="1"/>
      <c r="K90" s="1"/>
      <c r="L90" s="1"/>
      <c r="M90" s="1"/>
      <c r="N90" s="1"/>
      <c r="O90" s="1"/>
      <c r="P90" s="1"/>
      <c r="Q90" s="1"/>
      <c r="R90" s="1"/>
      <c r="S90" s="1"/>
      <c r="T90" s="1"/>
      <c r="U90" s="1"/>
      <c r="V90" s="1"/>
      <c r="W90" s="1"/>
      <c r="X90" s="1"/>
    </row>
    <row r="91" spans="1:24" ht="12.75" x14ac:dyDescent="0.2">
      <c r="A91" s="1"/>
      <c r="B91" s="1"/>
      <c r="C91" s="1"/>
      <c r="D91" s="1"/>
      <c r="E91" s="1"/>
      <c r="F91" s="6"/>
      <c r="G91" s="1"/>
      <c r="H91" s="1"/>
      <c r="I91" s="1"/>
      <c r="J91" s="1"/>
      <c r="K91" s="1"/>
      <c r="L91" s="1"/>
      <c r="M91" s="1"/>
      <c r="N91" s="1"/>
      <c r="O91" s="1"/>
      <c r="P91" s="1"/>
      <c r="Q91" s="1"/>
      <c r="R91" s="1"/>
      <c r="S91" s="1"/>
      <c r="T91" s="1"/>
      <c r="U91" s="1"/>
      <c r="V91" s="1"/>
      <c r="W91" s="1"/>
      <c r="X91" s="1"/>
    </row>
    <row r="92" spans="1:24" ht="12.75" x14ac:dyDescent="0.2">
      <c r="A92" s="1"/>
      <c r="B92" s="1"/>
      <c r="C92" s="1"/>
      <c r="D92" s="1"/>
      <c r="E92" s="1"/>
      <c r="F92" s="6"/>
      <c r="G92" s="1"/>
      <c r="H92" s="1"/>
      <c r="I92" s="1"/>
      <c r="J92" s="1"/>
      <c r="K92" s="1"/>
      <c r="L92" s="1"/>
      <c r="M92" s="1"/>
      <c r="N92" s="1"/>
      <c r="O92" s="1"/>
      <c r="P92" s="1"/>
      <c r="Q92" s="1"/>
      <c r="R92" s="1"/>
      <c r="S92" s="1"/>
      <c r="T92" s="1"/>
      <c r="U92" s="1"/>
      <c r="V92" s="1"/>
      <c r="W92" s="1"/>
      <c r="X92" s="1"/>
    </row>
    <row r="93" spans="1:24" ht="12.75" x14ac:dyDescent="0.2">
      <c r="A93" s="1"/>
      <c r="B93" s="1"/>
      <c r="C93" s="1"/>
      <c r="D93" s="1"/>
      <c r="E93" s="1"/>
      <c r="F93" s="6"/>
      <c r="G93" s="1"/>
      <c r="H93" s="1"/>
      <c r="I93" s="1"/>
      <c r="J93" s="1"/>
      <c r="K93" s="1"/>
      <c r="L93" s="1"/>
      <c r="M93" s="1"/>
      <c r="N93" s="1"/>
      <c r="O93" s="1"/>
      <c r="P93" s="1"/>
      <c r="Q93" s="1"/>
      <c r="R93" s="1"/>
      <c r="S93" s="1"/>
      <c r="T93" s="1"/>
      <c r="U93" s="1"/>
      <c r="V93" s="1"/>
      <c r="W93" s="1"/>
      <c r="X93" s="1"/>
    </row>
    <row r="94" spans="1:24" ht="12.75" x14ac:dyDescent="0.2">
      <c r="A94" s="1"/>
      <c r="B94" s="1"/>
      <c r="C94" s="1"/>
      <c r="D94" s="1"/>
      <c r="E94" s="1"/>
      <c r="F94" s="6"/>
      <c r="G94" s="1"/>
      <c r="H94" s="1"/>
      <c r="I94" s="1"/>
      <c r="J94" s="1"/>
      <c r="K94" s="1"/>
      <c r="L94" s="1"/>
      <c r="M94" s="1"/>
      <c r="N94" s="1"/>
      <c r="O94" s="1"/>
      <c r="P94" s="1"/>
      <c r="Q94" s="1"/>
      <c r="R94" s="1"/>
      <c r="S94" s="1"/>
      <c r="T94" s="1"/>
      <c r="U94" s="1"/>
      <c r="V94" s="1"/>
      <c r="W94" s="1"/>
      <c r="X94" s="1"/>
    </row>
    <row r="95" spans="1:24" ht="12.75" x14ac:dyDescent="0.2">
      <c r="A95" s="1"/>
      <c r="B95" s="1"/>
      <c r="C95" s="1"/>
      <c r="D95" s="1"/>
      <c r="E95" s="1"/>
      <c r="F95" s="6"/>
      <c r="G95" s="1"/>
      <c r="H95" s="1"/>
      <c r="I95" s="1"/>
      <c r="J95" s="1"/>
      <c r="K95" s="1"/>
      <c r="L95" s="1"/>
      <c r="M95" s="1"/>
      <c r="N95" s="1"/>
      <c r="O95" s="1"/>
      <c r="P95" s="1"/>
      <c r="Q95" s="1"/>
      <c r="R95" s="1"/>
      <c r="S95" s="1"/>
      <c r="T95" s="1"/>
      <c r="U95" s="1"/>
      <c r="V95" s="1"/>
      <c r="W95" s="1"/>
      <c r="X95" s="1"/>
    </row>
    <row r="96" spans="1:24" ht="12.75" x14ac:dyDescent="0.2">
      <c r="A96" s="1"/>
      <c r="B96" s="1"/>
      <c r="C96" s="1"/>
      <c r="D96" s="1"/>
      <c r="E96" s="1"/>
      <c r="F96" s="6"/>
      <c r="G96" s="1"/>
      <c r="H96" s="1"/>
      <c r="I96" s="1"/>
      <c r="J96" s="1"/>
      <c r="K96" s="1"/>
      <c r="L96" s="1"/>
      <c r="M96" s="1"/>
      <c r="N96" s="1"/>
      <c r="O96" s="1"/>
      <c r="P96" s="1"/>
      <c r="Q96" s="1"/>
      <c r="R96" s="1"/>
      <c r="S96" s="1"/>
      <c r="T96" s="1"/>
      <c r="U96" s="1"/>
      <c r="V96" s="1"/>
      <c r="W96" s="1"/>
      <c r="X96" s="1"/>
    </row>
    <row r="97" spans="1:24" ht="12.75" x14ac:dyDescent="0.2">
      <c r="A97" s="1"/>
      <c r="B97" s="1"/>
      <c r="C97" s="1"/>
      <c r="D97" s="1"/>
      <c r="E97" s="1"/>
      <c r="F97" s="6"/>
      <c r="G97" s="1"/>
      <c r="H97" s="1"/>
      <c r="I97" s="1"/>
      <c r="J97" s="1"/>
      <c r="K97" s="1"/>
      <c r="L97" s="1"/>
      <c r="M97" s="1"/>
      <c r="N97" s="1"/>
      <c r="O97" s="1"/>
      <c r="P97" s="1"/>
      <c r="Q97" s="1"/>
      <c r="R97" s="1"/>
      <c r="S97" s="1"/>
      <c r="T97" s="1"/>
      <c r="U97" s="1"/>
      <c r="V97" s="1"/>
      <c r="W97" s="1"/>
      <c r="X97" s="1"/>
    </row>
    <row r="98" spans="1:24" ht="12.75" x14ac:dyDescent="0.2">
      <c r="A98" s="1"/>
      <c r="B98" s="1"/>
      <c r="C98" s="1"/>
      <c r="D98" s="1"/>
      <c r="E98" s="1"/>
      <c r="F98" s="6"/>
      <c r="G98" s="1"/>
      <c r="H98" s="1"/>
      <c r="I98" s="1"/>
      <c r="J98" s="1"/>
      <c r="K98" s="1"/>
      <c r="L98" s="1"/>
      <c r="M98" s="1"/>
      <c r="N98" s="1"/>
      <c r="O98" s="1"/>
      <c r="P98" s="1"/>
      <c r="Q98" s="1"/>
      <c r="R98" s="1"/>
      <c r="S98" s="1"/>
      <c r="T98" s="1"/>
      <c r="U98" s="1"/>
      <c r="V98" s="1"/>
      <c r="W98" s="1"/>
      <c r="X98" s="1"/>
    </row>
    <row r="99" spans="1:24" ht="12.75" x14ac:dyDescent="0.2">
      <c r="A99" s="1"/>
      <c r="B99" s="1"/>
      <c r="C99" s="1"/>
      <c r="D99" s="1"/>
      <c r="E99" s="1"/>
      <c r="F99" s="6"/>
      <c r="G99" s="1"/>
      <c r="H99" s="1"/>
      <c r="I99" s="1"/>
      <c r="J99" s="1"/>
      <c r="K99" s="1"/>
      <c r="L99" s="1"/>
      <c r="M99" s="1"/>
      <c r="N99" s="1"/>
      <c r="O99" s="1"/>
      <c r="P99" s="1"/>
      <c r="Q99" s="1"/>
      <c r="R99" s="1"/>
      <c r="S99" s="1"/>
      <c r="T99" s="1"/>
      <c r="U99" s="1"/>
      <c r="V99" s="1"/>
      <c r="W99" s="1"/>
      <c r="X99" s="1"/>
    </row>
    <row r="100" spans="1:24" ht="12.75" x14ac:dyDescent="0.2">
      <c r="A100" s="1"/>
      <c r="B100" s="1"/>
      <c r="C100" s="1"/>
      <c r="D100" s="1"/>
      <c r="E100" s="1"/>
      <c r="F100" s="6"/>
      <c r="G100" s="1"/>
      <c r="H100" s="1"/>
      <c r="I100" s="1"/>
      <c r="J100" s="1"/>
      <c r="K100" s="1"/>
      <c r="L100" s="1"/>
      <c r="M100" s="1"/>
      <c r="N100" s="1"/>
      <c r="O100" s="1"/>
      <c r="P100" s="1"/>
      <c r="Q100" s="1"/>
      <c r="R100" s="1"/>
      <c r="S100" s="1"/>
      <c r="T100" s="1"/>
      <c r="U100" s="1"/>
      <c r="V100" s="1"/>
      <c r="W100" s="1"/>
      <c r="X100" s="1"/>
    </row>
    <row r="101" spans="1:24" ht="12.75" x14ac:dyDescent="0.2">
      <c r="A101" s="1"/>
      <c r="B101" s="1"/>
      <c r="C101" s="1"/>
      <c r="D101" s="1"/>
      <c r="E101" s="1"/>
      <c r="F101" s="6"/>
      <c r="G101" s="1"/>
      <c r="H101" s="1"/>
      <c r="I101" s="1"/>
      <c r="J101" s="1"/>
      <c r="K101" s="1"/>
      <c r="L101" s="1"/>
      <c r="M101" s="1"/>
      <c r="N101" s="1"/>
      <c r="O101" s="1"/>
      <c r="P101" s="1"/>
      <c r="Q101" s="1"/>
      <c r="R101" s="1"/>
      <c r="S101" s="1"/>
      <c r="T101" s="1"/>
      <c r="U101" s="1"/>
      <c r="V101" s="1"/>
      <c r="W101" s="1"/>
      <c r="X101" s="1"/>
    </row>
    <row r="102" spans="1:24" ht="12.75" x14ac:dyDescent="0.2">
      <c r="A102" s="1"/>
      <c r="B102" s="1"/>
      <c r="C102" s="1"/>
      <c r="D102" s="1"/>
      <c r="E102" s="1"/>
      <c r="F102" s="6"/>
      <c r="G102" s="1"/>
      <c r="H102" s="1"/>
      <c r="I102" s="1"/>
      <c r="J102" s="1"/>
      <c r="K102" s="1"/>
      <c r="L102" s="1"/>
      <c r="M102" s="1"/>
      <c r="N102" s="1"/>
      <c r="O102" s="1"/>
      <c r="P102" s="1"/>
      <c r="Q102" s="1"/>
      <c r="R102" s="1"/>
      <c r="S102" s="1"/>
      <c r="T102" s="1"/>
      <c r="U102" s="1"/>
      <c r="V102" s="1"/>
      <c r="W102" s="1"/>
      <c r="X102" s="1"/>
    </row>
    <row r="103" spans="1:24" ht="12.75" x14ac:dyDescent="0.2">
      <c r="A103" s="1"/>
      <c r="B103" s="1"/>
      <c r="C103" s="1"/>
      <c r="D103" s="1"/>
      <c r="E103" s="1"/>
      <c r="F103" s="6"/>
      <c r="G103" s="1"/>
      <c r="H103" s="1"/>
      <c r="I103" s="1"/>
      <c r="J103" s="1"/>
      <c r="K103" s="1"/>
      <c r="L103" s="1"/>
      <c r="M103" s="1"/>
      <c r="N103" s="1"/>
      <c r="O103" s="1"/>
      <c r="P103" s="1"/>
      <c r="Q103" s="1"/>
      <c r="R103" s="1"/>
      <c r="S103" s="1"/>
      <c r="T103" s="1"/>
      <c r="U103" s="1"/>
      <c r="V103" s="1"/>
      <c r="W103" s="1"/>
      <c r="X103" s="1"/>
    </row>
    <row r="104" spans="1:24" ht="12.75" x14ac:dyDescent="0.2">
      <c r="A104" s="1"/>
      <c r="B104" s="1"/>
      <c r="C104" s="1"/>
      <c r="D104" s="1"/>
      <c r="E104" s="1"/>
      <c r="F104" s="6"/>
      <c r="G104" s="1"/>
      <c r="H104" s="1"/>
      <c r="I104" s="1"/>
      <c r="J104" s="1"/>
      <c r="K104" s="1"/>
      <c r="L104" s="1"/>
      <c r="M104" s="1"/>
      <c r="N104" s="1"/>
      <c r="O104" s="1"/>
      <c r="P104" s="1"/>
      <c r="Q104" s="1"/>
      <c r="R104" s="1"/>
      <c r="S104" s="1"/>
      <c r="T104" s="1"/>
      <c r="U104" s="1"/>
      <c r="V104" s="1"/>
      <c r="W104" s="1"/>
      <c r="X104" s="1"/>
    </row>
    <row r="105" spans="1:24" ht="12.75" x14ac:dyDescent="0.2">
      <c r="A105" s="1"/>
      <c r="B105" s="1"/>
      <c r="C105" s="1"/>
      <c r="D105" s="1"/>
      <c r="E105" s="1"/>
      <c r="F105" s="6"/>
      <c r="G105" s="1"/>
      <c r="H105" s="1"/>
      <c r="I105" s="1"/>
      <c r="J105" s="1"/>
      <c r="K105" s="1"/>
      <c r="L105" s="1"/>
      <c r="M105" s="1"/>
      <c r="N105" s="1"/>
      <c r="O105" s="1"/>
      <c r="P105" s="1"/>
      <c r="Q105" s="1"/>
      <c r="R105" s="1"/>
      <c r="S105" s="1"/>
      <c r="T105" s="1"/>
      <c r="U105" s="1"/>
      <c r="V105" s="1"/>
      <c r="W105" s="1"/>
      <c r="X105" s="1"/>
    </row>
    <row r="106" spans="1:24" ht="12.75" x14ac:dyDescent="0.2">
      <c r="A106" s="1"/>
      <c r="B106" s="1"/>
      <c r="C106" s="1"/>
      <c r="D106" s="1"/>
      <c r="E106" s="1"/>
      <c r="F106" s="6"/>
      <c r="G106" s="1"/>
      <c r="H106" s="1"/>
      <c r="I106" s="1"/>
      <c r="J106" s="1"/>
      <c r="K106" s="1"/>
      <c r="L106" s="1"/>
      <c r="M106" s="1"/>
      <c r="N106" s="1"/>
      <c r="O106" s="1"/>
      <c r="P106" s="1"/>
      <c r="Q106" s="1"/>
      <c r="R106" s="1"/>
      <c r="S106" s="1"/>
      <c r="T106" s="1"/>
      <c r="U106" s="1"/>
      <c r="V106" s="1"/>
      <c r="W106" s="1"/>
      <c r="X106" s="1"/>
    </row>
    <row r="107" spans="1:24" ht="12.75" x14ac:dyDescent="0.2">
      <c r="A107" s="1"/>
      <c r="B107" s="1"/>
      <c r="C107" s="1"/>
      <c r="D107" s="1"/>
      <c r="E107" s="1"/>
      <c r="F107" s="6"/>
      <c r="G107" s="1"/>
      <c r="H107" s="1"/>
      <c r="I107" s="1"/>
      <c r="J107" s="1"/>
      <c r="K107" s="1"/>
      <c r="L107" s="1"/>
      <c r="M107" s="1"/>
      <c r="N107" s="1"/>
      <c r="O107" s="1"/>
      <c r="P107" s="1"/>
      <c r="Q107" s="1"/>
      <c r="R107" s="1"/>
      <c r="S107" s="1"/>
      <c r="T107" s="1"/>
      <c r="U107" s="1"/>
      <c r="V107" s="1"/>
      <c r="W107" s="1"/>
      <c r="X107" s="1"/>
    </row>
    <row r="108" spans="1:24" ht="12.75" x14ac:dyDescent="0.2">
      <c r="A108" s="1"/>
      <c r="B108" s="1"/>
      <c r="C108" s="1"/>
      <c r="D108" s="1"/>
      <c r="E108" s="1"/>
      <c r="F108" s="6"/>
      <c r="G108" s="1"/>
      <c r="H108" s="1"/>
      <c r="I108" s="1"/>
      <c r="J108" s="1"/>
      <c r="K108" s="1"/>
      <c r="L108" s="1"/>
      <c r="M108" s="1"/>
      <c r="N108" s="1"/>
      <c r="O108" s="1"/>
      <c r="P108" s="1"/>
      <c r="Q108" s="1"/>
      <c r="R108" s="1"/>
      <c r="S108" s="1"/>
      <c r="T108" s="1"/>
      <c r="U108" s="1"/>
      <c r="V108" s="1"/>
      <c r="W108" s="1"/>
      <c r="X108" s="1"/>
    </row>
    <row r="109" spans="1:24" ht="12.75" x14ac:dyDescent="0.2">
      <c r="A109" s="1"/>
      <c r="B109" s="1"/>
      <c r="C109" s="1"/>
      <c r="D109" s="1"/>
      <c r="E109" s="1"/>
      <c r="F109" s="6"/>
      <c r="G109" s="1"/>
      <c r="H109" s="1"/>
      <c r="I109" s="1"/>
      <c r="J109" s="1"/>
      <c r="K109" s="1"/>
      <c r="L109" s="1"/>
      <c r="M109" s="1"/>
      <c r="N109" s="1"/>
      <c r="O109" s="1"/>
      <c r="P109" s="1"/>
      <c r="Q109" s="1"/>
      <c r="R109" s="1"/>
      <c r="S109" s="1"/>
      <c r="T109" s="1"/>
      <c r="U109" s="1"/>
      <c r="V109" s="1"/>
      <c r="W109" s="1"/>
      <c r="X109" s="1"/>
    </row>
    <row r="110" spans="1:24" ht="12.75" x14ac:dyDescent="0.2">
      <c r="A110" s="1"/>
      <c r="B110" s="1"/>
      <c r="C110" s="1"/>
      <c r="D110" s="1"/>
      <c r="E110" s="1"/>
      <c r="F110" s="6"/>
      <c r="G110" s="1"/>
      <c r="H110" s="1"/>
      <c r="I110" s="1"/>
      <c r="J110" s="1"/>
      <c r="K110" s="1"/>
      <c r="L110" s="1"/>
      <c r="M110" s="1"/>
      <c r="N110" s="1"/>
      <c r="O110" s="1"/>
      <c r="P110" s="1"/>
      <c r="Q110" s="1"/>
      <c r="R110" s="1"/>
      <c r="S110" s="1"/>
      <c r="T110" s="1"/>
      <c r="U110" s="1"/>
      <c r="V110" s="1"/>
      <c r="W110" s="1"/>
      <c r="X110" s="1"/>
    </row>
    <row r="111" spans="1:24" ht="12.75" x14ac:dyDescent="0.2">
      <c r="A111" s="1"/>
      <c r="B111" s="1"/>
      <c r="C111" s="1"/>
      <c r="D111" s="1"/>
      <c r="E111" s="1"/>
      <c r="F111" s="6"/>
      <c r="G111" s="1"/>
      <c r="H111" s="1"/>
      <c r="I111" s="1"/>
      <c r="J111" s="1"/>
      <c r="K111" s="1"/>
      <c r="L111" s="1"/>
      <c r="M111" s="1"/>
      <c r="N111" s="1"/>
      <c r="O111" s="1"/>
      <c r="P111" s="1"/>
      <c r="Q111" s="1"/>
      <c r="R111" s="1"/>
      <c r="S111" s="1"/>
      <c r="T111" s="1"/>
      <c r="U111" s="1"/>
      <c r="V111" s="1"/>
      <c r="W111" s="1"/>
      <c r="X111" s="1"/>
    </row>
    <row r="112" spans="1:24" ht="12.75" x14ac:dyDescent="0.2">
      <c r="A112" s="1"/>
      <c r="B112" s="1"/>
      <c r="C112" s="1"/>
      <c r="D112" s="1"/>
      <c r="E112" s="1"/>
      <c r="F112" s="6"/>
      <c r="G112" s="1"/>
      <c r="H112" s="1"/>
      <c r="I112" s="1"/>
      <c r="J112" s="1"/>
      <c r="K112" s="1"/>
      <c r="L112" s="1"/>
      <c r="M112" s="1"/>
      <c r="N112" s="1"/>
      <c r="O112" s="1"/>
      <c r="P112" s="1"/>
      <c r="Q112" s="1"/>
      <c r="R112" s="1"/>
      <c r="S112" s="1"/>
      <c r="T112" s="1"/>
      <c r="U112" s="1"/>
      <c r="V112" s="1"/>
      <c r="W112" s="1"/>
      <c r="X112" s="1"/>
    </row>
    <row r="113" spans="1:24" ht="12.75" x14ac:dyDescent="0.2">
      <c r="A113" s="1"/>
      <c r="B113" s="1"/>
      <c r="C113" s="1"/>
      <c r="D113" s="1"/>
      <c r="E113" s="1"/>
      <c r="F113" s="6"/>
      <c r="G113" s="1"/>
      <c r="H113" s="1"/>
      <c r="I113" s="1"/>
      <c r="J113" s="1"/>
      <c r="K113" s="1"/>
      <c r="L113" s="1"/>
      <c r="M113" s="1"/>
      <c r="N113" s="1"/>
      <c r="O113" s="1"/>
      <c r="P113" s="1"/>
      <c r="Q113" s="1"/>
      <c r="R113" s="1"/>
      <c r="S113" s="1"/>
      <c r="T113" s="1"/>
      <c r="U113" s="1"/>
      <c r="V113" s="1"/>
      <c r="W113" s="1"/>
      <c r="X113" s="1"/>
    </row>
    <row r="114" spans="1:24" ht="12.75" x14ac:dyDescent="0.2">
      <c r="A114" s="1"/>
      <c r="B114" s="1"/>
      <c r="C114" s="1"/>
      <c r="D114" s="1"/>
      <c r="E114" s="1"/>
      <c r="F114" s="6"/>
      <c r="G114" s="1"/>
      <c r="H114" s="1"/>
      <c r="I114" s="1"/>
      <c r="J114" s="1"/>
      <c r="K114" s="1"/>
      <c r="L114" s="1"/>
      <c r="M114" s="1"/>
      <c r="N114" s="1"/>
      <c r="O114" s="1"/>
      <c r="P114" s="1"/>
      <c r="Q114" s="1"/>
      <c r="R114" s="1"/>
      <c r="S114" s="1"/>
      <c r="T114" s="1"/>
      <c r="U114" s="1"/>
      <c r="V114" s="1"/>
      <c r="W114" s="1"/>
      <c r="X114" s="1"/>
    </row>
    <row r="115" spans="1:24" ht="12.75" x14ac:dyDescent="0.2">
      <c r="A115" s="1"/>
      <c r="B115" s="1"/>
      <c r="C115" s="1"/>
      <c r="D115" s="1"/>
      <c r="E115" s="1"/>
      <c r="F115" s="6"/>
      <c r="G115" s="1"/>
      <c r="H115" s="1"/>
      <c r="I115" s="1"/>
      <c r="J115" s="1"/>
      <c r="K115" s="1"/>
      <c r="L115" s="1"/>
      <c r="M115" s="1"/>
      <c r="N115" s="1"/>
      <c r="O115" s="1"/>
      <c r="P115" s="1"/>
      <c r="Q115" s="1"/>
      <c r="R115" s="1"/>
      <c r="S115" s="1"/>
      <c r="T115" s="1"/>
      <c r="U115" s="1"/>
      <c r="V115" s="1"/>
      <c r="W115" s="1"/>
      <c r="X115" s="1"/>
    </row>
    <row r="116" spans="1:24" ht="12.75" x14ac:dyDescent="0.2">
      <c r="A116" s="1"/>
      <c r="B116" s="1"/>
      <c r="C116" s="1"/>
      <c r="D116" s="1"/>
      <c r="E116" s="1"/>
      <c r="F116" s="6"/>
      <c r="G116" s="1"/>
      <c r="H116" s="1"/>
      <c r="I116" s="1"/>
      <c r="J116" s="1"/>
      <c r="K116" s="1"/>
      <c r="L116" s="1"/>
      <c r="M116" s="1"/>
      <c r="N116" s="1"/>
      <c r="O116" s="1"/>
      <c r="P116" s="1"/>
      <c r="Q116" s="1"/>
      <c r="R116" s="1"/>
      <c r="S116" s="1"/>
      <c r="T116" s="1"/>
      <c r="U116" s="1"/>
      <c r="V116" s="1"/>
      <c r="W116" s="1"/>
      <c r="X116" s="1"/>
    </row>
    <row r="117" spans="1:24" ht="12.75" x14ac:dyDescent="0.2">
      <c r="A117" s="1"/>
      <c r="B117" s="1"/>
      <c r="C117" s="1"/>
      <c r="D117" s="1"/>
      <c r="E117" s="1"/>
      <c r="F117" s="6"/>
      <c r="G117" s="1"/>
      <c r="H117" s="1"/>
      <c r="I117" s="1"/>
      <c r="J117" s="1"/>
      <c r="K117" s="1"/>
      <c r="L117" s="1"/>
      <c r="M117" s="1"/>
      <c r="N117" s="1"/>
      <c r="O117" s="1"/>
      <c r="P117" s="1"/>
      <c r="Q117" s="1"/>
      <c r="R117" s="1"/>
      <c r="S117" s="1"/>
      <c r="T117" s="1"/>
      <c r="U117" s="1"/>
      <c r="V117" s="1"/>
      <c r="W117" s="1"/>
      <c r="X117" s="1"/>
    </row>
    <row r="118" spans="1:24" ht="12.75" x14ac:dyDescent="0.2">
      <c r="A118" s="1"/>
      <c r="B118" s="1"/>
      <c r="C118" s="1"/>
      <c r="D118" s="1"/>
      <c r="E118" s="1"/>
      <c r="F118" s="6"/>
      <c r="G118" s="1"/>
      <c r="H118" s="1"/>
      <c r="I118" s="1"/>
      <c r="J118" s="1"/>
      <c r="K118" s="1"/>
      <c r="L118" s="1"/>
      <c r="M118" s="1"/>
      <c r="N118" s="1"/>
      <c r="O118" s="1"/>
      <c r="P118" s="1"/>
      <c r="Q118" s="1"/>
      <c r="R118" s="1"/>
      <c r="S118" s="1"/>
      <c r="T118" s="1"/>
      <c r="U118" s="1"/>
      <c r="V118" s="1"/>
      <c r="W118" s="1"/>
      <c r="X118" s="1"/>
    </row>
    <row r="119" spans="1:24" ht="12.75" x14ac:dyDescent="0.2">
      <c r="A119" s="1"/>
      <c r="B119" s="1"/>
      <c r="C119" s="1"/>
      <c r="D119" s="1"/>
      <c r="E119" s="1"/>
      <c r="F119" s="6"/>
      <c r="G119" s="1"/>
      <c r="H119" s="1"/>
      <c r="I119" s="1"/>
      <c r="J119" s="1"/>
      <c r="K119" s="1"/>
      <c r="L119" s="1"/>
      <c r="M119" s="1"/>
      <c r="N119" s="1"/>
      <c r="O119" s="1"/>
      <c r="P119" s="1"/>
      <c r="Q119" s="1"/>
      <c r="R119" s="1"/>
      <c r="S119" s="1"/>
      <c r="T119" s="1"/>
      <c r="U119" s="1"/>
      <c r="V119" s="1"/>
      <c r="W119" s="1"/>
      <c r="X119" s="1"/>
    </row>
    <row r="120" spans="1:24" ht="12.75" x14ac:dyDescent="0.2">
      <c r="A120" s="1"/>
      <c r="B120" s="1"/>
      <c r="C120" s="1"/>
      <c r="D120" s="1"/>
      <c r="E120" s="1"/>
      <c r="F120" s="6"/>
      <c r="G120" s="1"/>
      <c r="H120" s="1"/>
      <c r="I120" s="1"/>
      <c r="J120" s="1"/>
      <c r="K120" s="1"/>
      <c r="L120" s="1"/>
      <c r="M120" s="1"/>
      <c r="N120" s="1"/>
      <c r="O120" s="1"/>
      <c r="P120" s="1"/>
      <c r="Q120" s="1"/>
      <c r="R120" s="1"/>
      <c r="S120" s="1"/>
      <c r="T120" s="1"/>
      <c r="U120" s="1"/>
      <c r="V120" s="1"/>
      <c r="W120" s="1"/>
      <c r="X120" s="1"/>
    </row>
    <row r="121" spans="1:24" ht="12.75" x14ac:dyDescent="0.2">
      <c r="A121" s="1"/>
      <c r="B121" s="1"/>
      <c r="C121" s="1"/>
      <c r="D121" s="1"/>
      <c r="E121" s="1"/>
      <c r="F121" s="6"/>
      <c r="G121" s="1"/>
      <c r="H121" s="1"/>
      <c r="I121" s="1"/>
      <c r="J121" s="1"/>
      <c r="K121" s="1"/>
      <c r="L121" s="1"/>
      <c r="M121" s="1"/>
      <c r="N121" s="1"/>
      <c r="O121" s="1"/>
      <c r="P121" s="1"/>
      <c r="Q121" s="1"/>
      <c r="R121" s="1"/>
      <c r="S121" s="1"/>
      <c r="T121" s="1"/>
      <c r="U121" s="1"/>
      <c r="V121" s="1"/>
      <c r="W121" s="1"/>
      <c r="X121" s="1"/>
    </row>
    <row r="122" spans="1:24" ht="12.75" x14ac:dyDescent="0.2">
      <c r="A122" s="1"/>
      <c r="B122" s="1"/>
      <c r="C122" s="1"/>
      <c r="D122" s="1"/>
      <c r="E122" s="1"/>
      <c r="F122" s="6"/>
      <c r="G122" s="1"/>
      <c r="H122" s="1"/>
      <c r="I122" s="1"/>
      <c r="J122" s="1"/>
      <c r="K122" s="1"/>
      <c r="L122" s="1"/>
      <c r="M122" s="1"/>
      <c r="N122" s="1"/>
      <c r="O122" s="1"/>
      <c r="P122" s="1"/>
      <c r="Q122" s="1"/>
      <c r="R122" s="1"/>
      <c r="S122" s="1"/>
      <c r="T122" s="1"/>
      <c r="U122" s="1"/>
      <c r="V122" s="1"/>
      <c r="W122" s="1"/>
      <c r="X122" s="1"/>
    </row>
    <row r="123" spans="1:24" ht="12.75" x14ac:dyDescent="0.2">
      <c r="A123" s="1"/>
      <c r="B123" s="1"/>
      <c r="C123" s="1"/>
      <c r="D123" s="1"/>
      <c r="E123" s="1"/>
      <c r="F123" s="6"/>
      <c r="G123" s="1"/>
      <c r="H123" s="1"/>
      <c r="I123" s="1"/>
      <c r="J123" s="1"/>
      <c r="K123" s="1"/>
      <c r="L123" s="1"/>
      <c r="M123" s="1"/>
      <c r="N123" s="1"/>
      <c r="O123" s="1"/>
      <c r="P123" s="1"/>
      <c r="Q123" s="1"/>
      <c r="R123" s="1"/>
      <c r="S123" s="1"/>
      <c r="T123" s="1"/>
      <c r="U123" s="1"/>
      <c r="V123" s="1"/>
      <c r="W123" s="1"/>
      <c r="X123" s="1"/>
    </row>
    <row r="124" spans="1:24" ht="12.75" x14ac:dyDescent="0.2">
      <c r="A124" s="1"/>
      <c r="B124" s="1"/>
      <c r="C124" s="1"/>
      <c r="D124" s="1"/>
      <c r="E124" s="1"/>
      <c r="F124" s="6"/>
      <c r="G124" s="1"/>
      <c r="H124" s="1"/>
      <c r="I124" s="1"/>
      <c r="J124" s="1"/>
      <c r="K124" s="1"/>
      <c r="L124" s="1"/>
      <c r="M124" s="1"/>
      <c r="N124" s="1"/>
      <c r="O124" s="1"/>
      <c r="P124" s="1"/>
      <c r="Q124" s="1"/>
      <c r="R124" s="1"/>
      <c r="S124" s="1"/>
      <c r="T124" s="1"/>
      <c r="U124" s="1"/>
      <c r="V124" s="1"/>
      <c r="W124" s="1"/>
      <c r="X124" s="1"/>
    </row>
    <row r="125" spans="1:24" ht="12.75" x14ac:dyDescent="0.2">
      <c r="A125" s="1"/>
      <c r="B125" s="1"/>
      <c r="C125" s="1"/>
      <c r="D125" s="1"/>
      <c r="E125" s="1"/>
      <c r="F125" s="6"/>
      <c r="G125" s="1"/>
      <c r="H125" s="1"/>
      <c r="I125" s="1"/>
      <c r="J125" s="1"/>
      <c r="K125" s="1"/>
      <c r="L125" s="1"/>
      <c r="M125" s="1"/>
      <c r="N125" s="1"/>
      <c r="O125" s="1"/>
      <c r="P125" s="1"/>
      <c r="Q125" s="1"/>
      <c r="R125" s="1"/>
      <c r="S125" s="1"/>
      <c r="T125" s="1"/>
      <c r="U125" s="1"/>
      <c r="V125" s="1"/>
      <c r="W125" s="1"/>
      <c r="X125" s="1"/>
    </row>
    <row r="126" spans="1:24" ht="12.75" x14ac:dyDescent="0.2">
      <c r="A126" s="1"/>
      <c r="B126" s="1"/>
      <c r="C126" s="1"/>
      <c r="D126" s="1"/>
      <c r="E126" s="1"/>
      <c r="F126" s="6"/>
      <c r="G126" s="1"/>
      <c r="H126" s="1"/>
      <c r="I126" s="1"/>
      <c r="J126" s="1"/>
      <c r="K126" s="1"/>
      <c r="L126" s="1"/>
      <c r="M126" s="1"/>
      <c r="N126" s="1"/>
      <c r="O126" s="1"/>
      <c r="P126" s="1"/>
      <c r="Q126" s="1"/>
      <c r="R126" s="1"/>
      <c r="S126" s="1"/>
      <c r="T126" s="1"/>
      <c r="U126" s="1"/>
      <c r="V126" s="1"/>
      <c r="W126" s="1"/>
      <c r="X126" s="1"/>
    </row>
    <row r="127" spans="1:24" ht="12.75" x14ac:dyDescent="0.2">
      <c r="A127" s="1"/>
      <c r="B127" s="1"/>
      <c r="C127" s="1"/>
      <c r="D127" s="1"/>
      <c r="E127" s="1"/>
      <c r="F127" s="6"/>
      <c r="G127" s="1"/>
      <c r="H127" s="1"/>
      <c r="I127" s="1"/>
      <c r="J127" s="1"/>
      <c r="K127" s="1"/>
      <c r="L127" s="1"/>
      <c r="M127" s="1"/>
      <c r="N127" s="1"/>
      <c r="O127" s="1"/>
      <c r="P127" s="1"/>
      <c r="Q127" s="1"/>
      <c r="R127" s="1"/>
      <c r="S127" s="1"/>
      <c r="T127" s="1"/>
      <c r="U127" s="1"/>
      <c r="V127" s="1"/>
      <c r="W127" s="1"/>
      <c r="X127" s="1"/>
    </row>
    <row r="128" spans="1:24" ht="12.75" x14ac:dyDescent="0.2">
      <c r="A128" s="1"/>
      <c r="B128" s="1"/>
      <c r="C128" s="1"/>
      <c r="D128" s="1"/>
      <c r="E128" s="1"/>
      <c r="F128" s="6"/>
      <c r="G128" s="1"/>
      <c r="H128" s="1"/>
      <c r="I128" s="1"/>
      <c r="J128" s="1"/>
      <c r="K128" s="1"/>
      <c r="L128" s="1"/>
      <c r="M128" s="1"/>
      <c r="N128" s="1"/>
      <c r="O128" s="1"/>
      <c r="P128" s="1"/>
      <c r="Q128" s="1"/>
      <c r="R128" s="1"/>
      <c r="S128" s="1"/>
      <c r="T128" s="1"/>
      <c r="U128" s="1"/>
      <c r="V128" s="1"/>
      <c r="W128" s="1"/>
      <c r="X128" s="1"/>
    </row>
    <row r="129" spans="1:24" ht="12.75" x14ac:dyDescent="0.2">
      <c r="A129" s="1"/>
      <c r="B129" s="1"/>
      <c r="C129" s="1"/>
      <c r="D129" s="1"/>
      <c r="E129" s="1"/>
      <c r="F129" s="6"/>
      <c r="G129" s="1"/>
      <c r="H129" s="1"/>
      <c r="I129" s="1"/>
      <c r="J129" s="1"/>
      <c r="K129" s="1"/>
      <c r="L129" s="1"/>
      <c r="M129" s="1"/>
      <c r="N129" s="1"/>
      <c r="O129" s="1"/>
      <c r="P129" s="1"/>
      <c r="Q129" s="1"/>
      <c r="R129" s="1"/>
      <c r="S129" s="1"/>
      <c r="T129" s="1"/>
      <c r="U129" s="1"/>
      <c r="V129" s="1"/>
      <c r="W129" s="1"/>
      <c r="X129" s="1"/>
    </row>
    <row r="130" spans="1:24" ht="12.75" x14ac:dyDescent="0.2">
      <c r="A130" s="1"/>
      <c r="B130" s="1"/>
      <c r="C130" s="1"/>
      <c r="D130" s="1"/>
      <c r="E130" s="1"/>
      <c r="F130" s="6"/>
      <c r="G130" s="1"/>
      <c r="H130" s="1"/>
      <c r="I130" s="1"/>
      <c r="J130" s="1"/>
      <c r="K130" s="1"/>
      <c r="L130" s="1"/>
      <c r="M130" s="1"/>
      <c r="N130" s="1"/>
      <c r="O130" s="1"/>
      <c r="P130" s="1"/>
      <c r="Q130" s="1"/>
      <c r="R130" s="1"/>
      <c r="S130" s="1"/>
      <c r="T130" s="1"/>
      <c r="U130" s="1"/>
      <c r="V130" s="1"/>
      <c r="W130" s="1"/>
      <c r="X130" s="1"/>
    </row>
    <row r="131" spans="1:24" ht="12.75" x14ac:dyDescent="0.2">
      <c r="A131" s="1"/>
      <c r="B131" s="1"/>
      <c r="C131" s="1"/>
      <c r="D131" s="1"/>
      <c r="E131" s="1"/>
      <c r="F131" s="6"/>
      <c r="G131" s="1"/>
      <c r="H131" s="1"/>
      <c r="I131" s="1"/>
      <c r="J131" s="1"/>
      <c r="K131" s="1"/>
      <c r="L131" s="1"/>
      <c r="M131" s="1"/>
      <c r="N131" s="1"/>
      <c r="O131" s="1"/>
      <c r="P131" s="1"/>
      <c r="Q131" s="1"/>
      <c r="R131" s="1"/>
      <c r="S131" s="1"/>
      <c r="T131" s="1"/>
      <c r="U131" s="1"/>
      <c r="V131" s="1"/>
      <c r="W131" s="1"/>
      <c r="X131" s="1"/>
    </row>
    <row r="132" spans="1:24" ht="12.75" x14ac:dyDescent="0.2">
      <c r="A132" s="1"/>
      <c r="B132" s="1"/>
      <c r="C132" s="1"/>
      <c r="D132" s="1"/>
      <c r="E132" s="1"/>
      <c r="F132" s="6"/>
      <c r="G132" s="1"/>
      <c r="H132" s="1"/>
      <c r="I132" s="1"/>
      <c r="J132" s="1"/>
      <c r="K132" s="1"/>
      <c r="L132" s="1"/>
      <c r="M132" s="1"/>
      <c r="N132" s="1"/>
      <c r="O132" s="1"/>
      <c r="P132" s="1"/>
      <c r="Q132" s="1"/>
      <c r="R132" s="1"/>
      <c r="S132" s="1"/>
      <c r="T132" s="1"/>
      <c r="U132" s="1"/>
      <c r="V132" s="1"/>
      <c r="W132" s="1"/>
      <c r="X132" s="1"/>
    </row>
    <row r="133" spans="1:24" ht="12.75" x14ac:dyDescent="0.2">
      <c r="A133" s="1"/>
      <c r="B133" s="1"/>
      <c r="C133" s="1"/>
      <c r="D133" s="1"/>
      <c r="E133" s="1"/>
      <c r="F133" s="6"/>
      <c r="G133" s="1"/>
      <c r="H133" s="1"/>
      <c r="I133" s="1"/>
      <c r="J133" s="1"/>
      <c r="K133" s="1"/>
      <c r="L133" s="1"/>
      <c r="M133" s="1"/>
      <c r="N133" s="1"/>
      <c r="O133" s="1"/>
      <c r="P133" s="1"/>
      <c r="Q133" s="1"/>
      <c r="R133" s="1"/>
      <c r="S133" s="1"/>
      <c r="T133" s="1"/>
      <c r="U133" s="1"/>
      <c r="V133" s="1"/>
      <c r="W133" s="1"/>
      <c r="X133" s="1"/>
    </row>
    <row r="134" spans="1:24" ht="12.75" x14ac:dyDescent="0.2">
      <c r="A134" s="1"/>
      <c r="B134" s="1"/>
      <c r="C134" s="1"/>
      <c r="D134" s="1"/>
      <c r="E134" s="1"/>
      <c r="F134" s="6"/>
      <c r="G134" s="1"/>
      <c r="H134" s="1"/>
      <c r="I134" s="1"/>
      <c r="J134" s="1"/>
      <c r="K134" s="1"/>
      <c r="L134" s="1"/>
      <c r="M134" s="1"/>
      <c r="N134" s="1"/>
      <c r="O134" s="1"/>
      <c r="P134" s="1"/>
      <c r="Q134" s="1"/>
      <c r="R134" s="1"/>
      <c r="S134" s="1"/>
      <c r="T134" s="1"/>
      <c r="U134" s="1"/>
      <c r="V134" s="1"/>
      <c r="W134" s="1"/>
      <c r="X134" s="1"/>
    </row>
    <row r="135" spans="1:24" ht="12.75" x14ac:dyDescent="0.2">
      <c r="A135" s="1"/>
      <c r="B135" s="1"/>
      <c r="C135" s="1"/>
      <c r="D135" s="1"/>
      <c r="E135" s="1"/>
      <c r="F135" s="6"/>
      <c r="G135" s="1"/>
      <c r="H135" s="1"/>
      <c r="I135" s="1"/>
      <c r="J135" s="1"/>
      <c r="K135" s="1"/>
      <c r="L135" s="1"/>
      <c r="M135" s="1"/>
      <c r="N135" s="1"/>
      <c r="O135" s="1"/>
      <c r="P135" s="1"/>
      <c r="Q135" s="1"/>
      <c r="R135" s="1"/>
      <c r="S135" s="1"/>
      <c r="T135" s="1"/>
      <c r="U135" s="1"/>
      <c r="V135" s="1"/>
      <c r="W135" s="1"/>
      <c r="X135" s="1"/>
    </row>
    <row r="136" spans="1:24" ht="12.75" x14ac:dyDescent="0.2">
      <c r="A136" s="1"/>
      <c r="B136" s="1"/>
      <c r="C136" s="1"/>
      <c r="D136" s="1"/>
      <c r="E136" s="1"/>
      <c r="F136" s="6"/>
      <c r="G136" s="1"/>
      <c r="H136" s="1"/>
      <c r="I136" s="1"/>
      <c r="J136" s="1"/>
      <c r="K136" s="1"/>
      <c r="L136" s="1"/>
      <c r="M136" s="1"/>
      <c r="N136" s="1"/>
      <c r="O136" s="1"/>
      <c r="P136" s="1"/>
      <c r="Q136" s="1"/>
      <c r="R136" s="1"/>
      <c r="S136" s="1"/>
      <c r="T136" s="1"/>
      <c r="U136" s="1"/>
      <c r="V136" s="1"/>
      <c r="W136" s="1"/>
      <c r="X136" s="1"/>
    </row>
    <row r="137" spans="1:24" ht="12.75" x14ac:dyDescent="0.2">
      <c r="A137" s="1"/>
      <c r="B137" s="1"/>
      <c r="C137" s="1"/>
      <c r="D137" s="1"/>
      <c r="E137" s="1"/>
      <c r="F137" s="6"/>
      <c r="G137" s="1"/>
      <c r="H137" s="1"/>
      <c r="I137" s="1"/>
      <c r="J137" s="1"/>
      <c r="K137" s="1"/>
      <c r="L137" s="1"/>
      <c r="M137" s="1"/>
      <c r="N137" s="1"/>
      <c r="O137" s="1"/>
      <c r="P137" s="1"/>
      <c r="Q137" s="1"/>
      <c r="R137" s="1"/>
      <c r="S137" s="1"/>
      <c r="T137" s="1"/>
      <c r="U137" s="1"/>
      <c r="V137" s="1"/>
      <c r="W137" s="1"/>
      <c r="X137" s="1"/>
    </row>
    <row r="138" spans="1:24" ht="12.75" x14ac:dyDescent="0.2">
      <c r="A138" s="1"/>
      <c r="B138" s="1"/>
      <c r="C138" s="1"/>
      <c r="D138" s="1"/>
      <c r="E138" s="1"/>
      <c r="F138" s="6"/>
      <c r="G138" s="1"/>
      <c r="H138" s="1"/>
      <c r="I138" s="1"/>
      <c r="J138" s="1"/>
      <c r="K138" s="1"/>
      <c r="L138" s="1"/>
      <c r="M138" s="1"/>
      <c r="N138" s="1"/>
      <c r="O138" s="1"/>
      <c r="P138" s="1"/>
      <c r="Q138" s="1"/>
      <c r="R138" s="1"/>
      <c r="S138" s="1"/>
      <c r="T138" s="1"/>
      <c r="U138" s="1"/>
      <c r="V138" s="1"/>
      <c r="W138" s="1"/>
      <c r="X138" s="1"/>
    </row>
    <row r="139" spans="1:24" ht="12.75" x14ac:dyDescent="0.2">
      <c r="A139" s="1"/>
      <c r="B139" s="1"/>
      <c r="C139" s="1"/>
      <c r="D139" s="1"/>
      <c r="E139" s="1"/>
      <c r="F139" s="6"/>
      <c r="G139" s="1"/>
      <c r="H139" s="1"/>
      <c r="I139" s="1"/>
      <c r="J139" s="1"/>
      <c r="K139" s="1"/>
      <c r="L139" s="1"/>
      <c r="M139" s="1"/>
      <c r="N139" s="1"/>
      <c r="O139" s="1"/>
      <c r="P139" s="1"/>
      <c r="Q139" s="1"/>
      <c r="R139" s="1"/>
      <c r="S139" s="1"/>
      <c r="T139" s="1"/>
      <c r="U139" s="1"/>
      <c r="V139" s="1"/>
      <c r="W139" s="1"/>
      <c r="X139" s="1"/>
    </row>
    <row r="140" spans="1:24" ht="12.75" x14ac:dyDescent="0.2">
      <c r="A140" s="1"/>
      <c r="B140" s="1"/>
      <c r="C140" s="1"/>
      <c r="D140" s="1"/>
      <c r="E140" s="1"/>
      <c r="F140" s="6"/>
      <c r="G140" s="1"/>
      <c r="H140" s="1"/>
      <c r="I140" s="1"/>
      <c r="J140" s="1"/>
      <c r="K140" s="1"/>
      <c r="L140" s="1"/>
      <c r="M140" s="1"/>
      <c r="N140" s="1"/>
      <c r="O140" s="1"/>
      <c r="P140" s="1"/>
      <c r="Q140" s="1"/>
      <c r="R140" s="1"/>
      <c r="S140" s="1"/>
      <c r="T140" s="1"/>
      <c r="U140" s="1"/>
      <c r="V140" s="1"/>
      <c r="W140" s="1"/>
      <c r="X140" s="1"/>
    </row>
    <row r="141" spans="1:24" ht="12.75" x14ac:dyDescent="0.2">
      <c r="A141" s="1"/>
      <c r="B141" s="1"/>
      <c r="C141" s="1"/>
      <c r="D141" s="1"/>
      <c r="E141" s="1"/>
      <c r="F141" s="6"/>
      <c r="G141" s="1"/>
      <c r="H141" s="1"/>
      <c r="I141" s="1"/>
      <c r="J141" s="1"/>
      <c r="K141" s="1"/>
      <c r="L141" s="1"/>
      <c r="M141" s="1"/>
      <c r="N141" s="1"/>
      <c r="O141" s="1"/>
      <c r="P141" s="1"/>
      <c r="Q141" s="1"/>
      <c r="R141" s="1"/>
      <c r="S141" s="1"/>
      <c r="T141" s="1"/>
      <c r="U141" s="1"/>
      <c r="V141" s="1"/>
      <c r="W141" s="1"/>
      <c r="X141" s="1"/>
    </row>
    <row r="142" spans="1:24" ht="12.75" x14ac:dyDescent="0.2">
      <c r="A142" s="1"/>
      <c r="B142" s="1"/>
      <c r="C142" s="1"/>
      <c r="D142" s="1"/>
      <c r="E142" s="1"/>
      <c r="F142" s="6"/>
      <c r="G142" s="1"/>
      <c r="H142" s="1"/>
      <c r="I142" s="1"/>
      <c r="J142" s="1"/>
      <c r="K142" s="1"/>
      <c r="L142" s="1"/>
      <c r="M142" s="1"/>
      <c r="N142" s="1"/>
      <c r="O142" s="1"/>
      <c r="P142" s="1"/>
      <c r="Q142" s="1"/>
      <c r="R142" s="1"/>
      <c r="S142" s="1"/>
      <c r="T142" s="1"/>
      <c r="U142" s="1"/>
      <c r="V142" s="1"/>
      <c r="W142" s="1"/>
      <c r="X142" s="1"/>
    </row>
    <row r="143" spans="1:24" ht="12.75" x14ac:dyDescent="0.2">
      <c r="A143" s="1"/>
      <c r="B143" s="1"/>
      <c r="C143" s="1"/>
      <c r="D143" s="1"/>
      <c r="E143" s="1"/>
      <c r="F143" s="6"/>
      <c r="G143" s="1"/>
      <c r="H143" s="1"/>
      <c r="I143" s="1"/>
      <c r="J143" s="1"/>
      <c r="K143" s="1"/>
      <c r="L143" s="1"/>
      <c r="M143" s="1"/>
      <c r="N143" s="1"/>
      <c r="O143" s="1"/>
      <c r="P143" s="1"/>
      <c r="Q143" s="1"/>
      <c r="R143" s="1"/>
      <c r="S143" s="1"/>
      <c r="T143" s="1"/>
      <c r="U143" s="1"/>
      <c r="V143" s="1"/>
      <c r="W143" s="1"/>
      <c r="X143" s="1"/>
    </row>
    <row r="144" spans="1:24" ht="12.75" x14ac:dyDescent="0.2">
      <c r="A144" s="1"/>
      <c r="B144" s="1"/>
      <c r="C144" s="1"/>
      <c r="D144" s="1"/>
      <c r="E144" s="1"/>
      <c r="F144" s="6"/>
      <c r="G144" s="1"/>
      <c r="H144" s="1"/>
      <c r="I144" s="1"/>
      <c r="J144" s="1"/>
      <c r="K144" s="1"/>
      <c r="L144" s="1"/>
      <c r="M144" s="1"/>
      <c r="N144" s="1"/>
      <c r="O144" s="1"/>
      <c r="P144" s="1"/>
      <c r="Q144" s="1"/>
      <c r="R144" s="1"/>
      <c r="S144" s="1"/>
      <c r="T144" s="1"/>
      <c r="U144" s="1"/>
      <c r="V144" s="1"/>
      <c r="W144" s="1"/>
      <c r="X144" s="1"/>
    </row>
    <row r="145" spans="1:24" ht="12.75" x14ac:dyDescent="0.2">
      <c r="A145" s="1"/>
      <c r="B145" s="1"/>
      <c r="C145" s="1"/>
      <c r="D145" s="1"/>
      <c r="E145" s="1"/>
      <c r="F145" s="6"/>
      <c r="G145" s="1"/>
      <c r="H145" s="1"/>
      <c r="I145" s="1"/>
      <c r="J145" s="1"/>
      <c r="K145" s="1"/>
      <c r="L145" s="1"/>
      <c r="M145" s="1"/>
      <c r="N145" s="1"/>
      <c r="O145" s="1"/>
      <c r="P145" s="1"/>
      <c r="Q145" s="1"/>
      <c r="R145" s="1"/>
      <c r="S145" s="1"/>
      <c r="T145" s="1"/>
      <c r="U145" s="1"/>
      <c r="V145" s="1"/>
      <c r="W145" s="1"/>
      <c r="X145" s="1"/>
    </row>
    <row r="146" spans="1:24" ht="12.75" x14ac:dyDescent="0.2">
      <c r="A146" s="1"/>
      <c r="B146" s="1"/>
      <c r="C146" s="1"/>
      <c r="D146" s="1"/>
      <c r="E146" s="1"/>
      <c r="F146" s="6"/>
      <c r="G146" s="1"/>
      <c r="H146" s="1"/>
      <c r="I146" s="1"/>
      <c r="J146" s="1"/>
      <c r="K146" s="1"/>
      <c r="L146" s="1"/>
      <c r="M146" s="1"/>
      <c r="N146" s="1"/>
      <c r="O146" s="1"/>
      <c r="P146" s="1"/>
      <c r="Q146" s="1"/>
      <c r="R146" s="1"/>
      <c r="S146" s="1"/>
      <c r="T146" s="1"/>
      <c r="U146" s="1"/>
      <c r="V146" s="1"/>
      <c r="W146" s="1"/>
      <c r="X146" s="1"/>
    </row>
    <row r="147" spans="1:24" ht="12.75" x14ac:dyDescent="0.2">
      <c r="A147" s="1"/>
      <c r="B147" s="1"/>
      <c r="C147" s="1"/>
      <c r="D147" s="1"/>
      <c r="E147" s="1"/>
      <c r="F147" s="6"/>
      <c r="G147" s="1"/>
      <c r="H147" s="1"/>
      <c r="I147" s="1"/>
      <c r="J147" s="1"/>
      <c r="K147" s="1"/>
      <c r="L147" s="1"/>
      <c r="M147" s="1"/>
      <c r="N147" s="1"/>
      <c r="O147" s="1"/>
      <c r="P147" s="1"/>
      <c r="Q147" s="1"/>
      <c r="R147" s="1"/>
      <c r="S147" s="1"/>
      <c r="T147" s="1"/>
      <c r="U147" s="1"/>
      <c r="V147" s="1"/>
      <c r="W147" s="1"/>
      <c r="X147" s="1"/>
    </row>
    <row r="148" spans="1:24" ht="12.75" x14ac:dyDescent="0.2">
      <c r="A148" s="1"/>
      <c r="B148" s="1"/>
      <c r="C148" s="1"/>
      <c r="D148" s="1"/>
      <c r="E148" s="1"/>
      <c r="F148" s="6"/>
      <c r="G148" s="1"/>
      <c r="H148" s="1"/>
      <c r="I148" s="1"/>
      <c r="J148" s="1"/>
      <c r="K148" s="1"/>
      <c r="L148" s="1"/>
      <c r="M148" s="1"/>
      <c r="N148" s="1"/>
      <c r="O148" s="1"/>
      <c r="P148" s="1"/>
      <c r="Q148" s="1"/>
      <c r="R148" s="1"/>
      <c r="S148" s="1"/>
      <c r="T148" s="1"/>
      <c r="U148" s="1"/>
      <c r="V148" s="1"/>
      <c r="W148" s="1"/>
      <c r="X148" s="1"/>
    </row>
    <row r="149" spans="1:24" ht="12.75" x14ac:dyDescent="0.2">
      <c r="A149" s="1"/>
      <c r="B149" s="1"/>
      <c r="C149" s="1"/>
      <c r="D149" s="1"/>
      <c r="E149" s="1"/>
      <c r="F149" s="6"/>
      <c r="G149" s="1"/>
      <c r="H149" s="1"/>
      <c r="I149" s="1"/>
      <c r="J149" s="1"/>
      <c r="K149" s="1"/>
      <c r="L149" s="1"/>
      <c r="M149" s="1"/>
      <c r="N149" s="1"/>
      <c r="O149" s="1"/>
      <c r="P149" s="1"/>
      <c r="Q149" s="1"/>
      <c r="R149" s="1"/>
      <c r="S149" s="1"/>
      <c r="T149" s="1"/>
      <c r="U149" s="1"/>
      <c r="V149" s="1"/>
      <c r="W149" s="1"/>
      <c r="X149" s="1"/>
    </row>
    <row r="150" spans="1:24" ht="12.75" x14ac:dyDescent="0.2">
      <c r="A150" s="1"/>
      <c r="B150" s="1"/>
      <c r="C150" s="1"/>
      <c r="D150" s="1"/>
      <c r="E150" s="1"/>
      <c r="F150" s="6"/>
      <c r="G150" s="1"/>
      <c r="H150" s="1"/>
      <c r="I150" s="1"/>
      <c r="J150" s="1"/>
      <c r="K150" s="1"/>
      <c r="L150" s="1"/>
      <c r="M150" s="1"/>
      <c r="N150" s="1"/>
      <c r="O150" s="1"/>
      <c r="P150" s="1"/>
      <c r="Q150" s="1"/>
      <c r="R150" s="1"/>
      <c r="S150" s="1"/>
      <c r="T150" s="1"/>
      <c r="U150" s="1"/>
      <c r="V150" s="1"/>
      <c r="W150" s="1"/>
      <c r="X150" s="1"/>
    </row>
    <row r="151" spans="1:24" ht="12.75" x14ac:dyDescent="0.2">
      <c r="A151" s="1"/>
      <c r="B151" s="1"/>
      <c r="C151" s="1"/>
      <c r="D151" s="1"/>
      <c r="E151" s="1"/>
      <c r="F151" s="6"/>
      <c r="G151" s="1"/>
      <c r="H151" s="1"/>
      <c r="I151" s="1"/>
      <c r="J151" s="1"/>
      <c r="K151" s="1"/>
      <c r="L151" s="1"/>
      <c r="M151" s="1"/>
      <c r="N151" s="1"/>
      <c r="O151" s="1"/>
      <c r="P151" s="1"/>
      <c r="Q151" s="1"/>
      <c r="R151" s="1"/>
      <c r="S151" s="1"/>
      <c r="T151" s="1"/>
      <c r="U151" s="1"/>
      <c r="V151" s="1"/>
      <c r="W151" s="1"/>
      <c r="X151" s="1"/>
    </row>
    <row r="152" spans="1:24" ht="12.75" x14ac:dyDescent="0.2">
      <c r="A152" s="1"/>
      <c r="B152" s="1"/>
      <c r="C152" s="1"/>
      <c r="D152" s="1"/>
      <c r="E152" s="1"/>
      <c r="F152" s="6"/>
      <c r="G152" s="1"/>
      <c r="H152" s="1"/>
      <c r="I152" s="1"/>
      <c r="J152" s="1"/>
      <c r="K152" s="1"/>
      <c r="L152" s="1"/>
      <c r="M152" s="1"/>
      <c r="N152" s="1"/>
      <c r="O152" s="1"/>
      <c r="P152" s="1"/>
      <c r="Q152" s="1"/>
      <c r="R152" s="1"/>
      <c r="S152" s="1"/>
      <c r="T152" s="1"/>
      <c r="U152" s="1"/>
      <c r="V152" s="1"/>
      <c r="W152" s="1"/>
      <c r="X152" s="1"/>
    </row>
    <row r="153" spans="1:24" ht="12.75" x14ac:dyDescent="0.2">
      <c r="A153" s="1"/>
      <c r="B153" s="1"/>
      <c r="C153" s="1"/>
      <c r="D153" s="1"/>
      <c r="E153" s="1"/>
      <c r="F153" s="6"/>
      <c r="G153" s="1"/>
      <c r="H153" s="1"/>
      <c r="I153" s="1"/>
      <c r="J153" s="1"/>
      <c r="K153" s="1"/>
      <c r="L153" s="1"/>
      <c r="M153" s="1"/>
      <c r="N153" s="1"/>
      <c r="O153" s="1"/>
      <c r="P153" s="1"/>
      <c r="Q153" s="1"/>
      <c r="R153" s="1"/>
      <c r="S153" s="1"/>
      <c r="T153" s="1"/>
      <c r="U153" s="1"/>
      <c r="V153" s="1"/>
      <c r="W153" s="1"/>
      <c r="X153" s="1"/>
    </row>
    <row r="154" spans="1:24" ht="12.75" x14ac:dyDescent="0.2">
      <c r="A154" s="1"/>
      <c r="B154" s="1"/>
      <c r="C154" s="1"/>
      <c r="D154" s="1"/>
      <c r="E154" s="1"/>
      <c r="F154" s="6"/>
      <c r="G154" s="1"/>
      <c r="H154" s="1"/>
      <c r="I154" s="1"/>
      <c r="J154" s="1"/>
      <c r="K154" s="1"/>
      <c r="L154" s="1"/>
      <c r="M154" s="1"/>
      <c r="N154" s="1"/>
      <c r="O154" s="1"/>
      <c r="P154" s="1"/>
      <c r="Q154" s="1"/>
      <c r="R154" s="1"/>
      <c r="S154" s="1"/>
      <c r="T154" s="1"/>
      <c r="U154" s="1"/>
      <c r="V154" s="1"/>
      <c r="W154" s="1"/>
      <c r="X154" s="1"/>
    </row>
    <row r="155" spans="1:24" ht="12.75" x14ac:dyDescent="0.2">
      <c r="A155" s="1"/>
      <c r="B155" s="1"/>
      <c r="C155" s="1"/>
      <c r="D155" s="1"/>
      <c r="E155" s="1"/>
      <c r="F155" s="6"/>
      <c r="G155" s="1"/>
      <c r="H155" s="1"/>
      <c r="I155" s="1"/>
      <c r="J155" s="1"/>
      <c r="K155" s="1"/>
      <c r="L155" s="1"/>
      <c r="M155" s="1"/>
      <c r="N155" s="1"/>
      <c r="O155" s="1"/>
      <c r="P155" s="1"/>
      <c r="Q155" s="1"/>
      <c r="R155" s="1"/>
      <c r="S155" s="1"/>
      <c r="T155" s="1"/>
      <c r="U155" s="1"/>
      <c r="V155" s="1"/>
      <c r="W155" s="1"/>
      <c r="X155" s="1"/>
    </row>
    <row r="156" spans="1:24" ht="12.75" x14ac:dyDescent="0.2">
      <c r="A156" s="1"/>
      <c r="B156" s="1"/>
      <c r="C156" s="1"/>
      <c r="D156" s="1"/>
      <c r="E156" s="1"/>
      <c r="F156" s="6"/>
      <c r="G156" s="1"/>
      <c r="H156" s="1"/>
      <c r="I156" s="1"/>
      <c r="J156" s="1"/>
      <c r="K156" s="1"/>
      <c r="L156" s="1"/>
      <c r="M156" s="1"/>
      <c r="N156" s="1"/>
      <c r="O156" s="1"/>
      <c r="P156" s="1"/>
      <c r="Q156" s="1"/>
      <c r="R156" s="1"/>
      <c r="S156" s="1"/>
      <c r="T156" s="1"/>
      <c r="U156" s="1"/>
      <c r="V156" s="1"/>
      <c r="W156" s="1"/>
      <c r="X156" s="1"/>
    </row>
    <row r="157" spans="1:24" ht="12.75" x14ac:dyDescent="0.2">
      <c r="A157" s="1"/>
      <c r="B157" s="1"/>
      <c r="C157" s="1"/>
      <c r="D157" s="1"/>
      <c r="E157" s="1"/>
      <c r="F157" s="6"/>
      <c r="G157" s="1"/>
      <c r="H157" s="1"/>
      <c r="I157" s="1"/>
      <c r="J157" s="1"/>
      <c r="K157" s="1"/>
      <c r="L157" s="1"/>
      <c r="M157" s="1"/>
      <c r="N157" s="1"/>
      <c r="O157" s="1"/>
      <c r="P157" s="1"/>
      <c r="Q157" s="1"/>
      <c r="R157" s="1"/>
      <c r="S157" s="1"/>
      <c r="T157" s="1"/>
      <c r="U157" s="1"/>
      <c r="V157" s="1"/>
      <c r="W157" s="1"/>
      <c r="X157" s="1"/>
    </row>
    <row r="158" spans="1:24" ht="12.75" x14ac:dyDescent="0.2">
      <c r="A158" s="1"/>
      <c r="B158" s="1"/>
      <c r="C158" s="1"/>
      <c r="D158" s="1"/>
      <c r="E158" s="1"/>
      <c r="F158" s="6"/>
      <c r="G158" s="1"/>
      <c r="H158" s="1"/>
      <c r="I158" s="1"/>
      <c r="J158" s="1"/>
      <c r="K158" s="1"/>
      <c r="L158" s="1"/>
      <c r="M158" s="1"/>
      <c r="N158" s="1"/>
      <c r="O158" s="1"/>
      <c r="P158" s="1"/>
      <c r="Q158" s="1"/>
      <c r="R158" s="1"/>
      <c r="S158" s="1"/>
      <c r="T158" s="1"/>
      <c r="U158" s="1"/>
      <c r="V158" s="1"/>
      <c r="W158" s="1"/>
      <c r="X158" s="1"/>
    </row>
    <row r="159" spans="1:24" ht="12.75" x14ac:dyDescent="0.2">
      <c r="A159" s="1"/>
      <c r="B159" s="1"/>
      <c r="C159" s="1"/>
      <c r="D159" s="1"/>
      <c r="E159" s="1"/>
      <c r="F159" s="6"/>
      <c r="G159" s="1"/>
      <c r="H159" s="1"/>
      <c r="I159" s="1"/>
      <c r="J159" s="1"/>
      <c r="K159" s="1"/>
      <c r="L159" s="1"/>
      <c r="M159" s="1"/>
      <c r="N159" s="1"/>
      <c r="O159" s="1"/>
      <c r="P159" s="1"/>
      <c r="Q159" s="1"/>
      <c r="R159" s="1"/>
      <c r="S159" s="1"/>
      <c r="T159" s="1"/>
      <c r="U159" s="1"/>
      <c r="V159" s="1"/>
      <c r="W159" s="1"/>
      <c r="X159" s="1"/>
    </row>
    <row r="160" spans="1:24" ht="12.75" x14ac:dyDescent="0.2">
      <c r="A160" s="1"/>
      <c r="B160" s="1"/>
      <c r="C160" s="1"/>
      <c r="D160" s="1"/>
      <c r="E160" s="1"/>
      <c r="F160" s="6"/>
      <c r="G160" s="1"/>
      <c r="H160" s="1"/>
      <c r="I160" s="1"/>
      <c r="J160" s="1"/>
      <c r="K160" s="1"/>
      <c r="L160" s="1"/>
      <c r="M160" s="1"/>
      <c r="N160" s="1"/>
      <c r="O160" s="1"/>
      <c r="P160" s="1"/>
      <c r="Q160" s="1"/>
      <c r="R160" s="1"/>
      <c r="S160" s="1"/>
      <c r="T160" s="1"/>
      <c r="U160" s="1"/>
      <c r="V160" s="1"/>
      <c r="W160" s="1"/>
      <c r="X160" s="1"/>
    </row>
    <row r="161" spans="1:24" ht="12.75" x14ac:dyDescent="0.2">
      <c r="A161" s="1"/>
      <c r="B161" s="1"/>
      <c r="C161" s="1"/>
      <c r="D161" s="1"/>
      <c r="E161" s="1"/>
      <c r="F161" s="6"/>
      <c r="G161" s="1"/>
      <c r="H161" s="1"/>
      <c r="I161" s="1"/>
      <c r="J161" s="1"/>
      <c r="K161" s="1"/>
      <c r="L161" s="1"/>
      <c r="M161" s="1"/>
      <c r="N161" s="1"/>
      <c r="O161" s="1"/>
      <c r="P161" s="1"/>
      <c r="Q161" s="1"/>
      <c r="R161" s="1"/>
      <c r="S161" s="1"/>
      <c r="T161" s="1"/>
      <c r="U161" s="1"/>
      <c r="V161" s="1"/>
      <c r="W161" s="1"/>
      <c r="X161" s="1"/>
    </row>
    <row r="162" spans="1:24" ht="12.75" x14ac:dyDescent="0.2">
      <c r="A162" s="1"/>
      <c r="B162" s="1"/>
      <c r="C162" s="1"/>
      <c r="D162" s="1"/>
      <c r="E162" s="1"/>
      <c r="F162" s="6"/>
      <c r="G162" s="1"/>
      <c r="H162" s="1"/>
      <c r="I162" s="1"/>
      <c r="J162" s="1"/>
      <c r="K162" s="1"/>
      <c r="L162" s="1"/>
      <c r="M162" s="1"/>
      <c r="N162" s="1"/>
      <c r="O162" s="1"/>
      <c r="P162" s="1"/>
      <c r="Q162" s="1"/>
      <c r="R162" s="1"/>
      <c r="S162" s="1"/>
      <c r="T162" s="1"/>
      <c r="U162" s="1"/>
      <c r="V162" s="1"/>
      <c r="W162" s="1"/>
      <c r="X162" s="1"/>
    </row>
    <row r="163" spans="1:24" ht="12.75" x14ac:dyDescent="0.2">
      <c r="A163" s="1"/>
      <c r="B163" s="1"/>
      <c r="C163" s="1"/>
      <c r="D163" s="1"/>
      <c r="E163" s="1"/>
      <c r="F163" s="6"/>
      <c r="G163" s="1"/>
      <c r="H163" s="1"/>
      <c r="I163" s="1"/>
      <c r="J163" s="1"/>
      <c r="K163" s="1"/>
      <c r="L163" s="1"/>
      <c r="M163" s="1"/>
      <c r="N163" s="1"/>
      <c r="O163" s="1"/>
      <c r="P163" s="1"/>
      <c r="Q163" s="1"/>
      <c r="R163" s="1"/>
      <c r="S163" s="1"/>
      <c r="T163" s="1"/>
      <c r="U163" s="1"/>
      <c r="V163" s="1"/>
      <c r="W163" s="1"/>
      <c r="X163" s="1"/>
    </row>
    <row r="164" spans="1:24" ht="12.75" x14ac:dyDescent="0.2">
      <c r="A164" s="1"/>
      <c r="B164" s="1"/>
      <c r="C164" s="1"/>
      <c r="D164" s="1"/>
      <c r="E164" s="1"/>
      <c r="F164" s="6"/>
      <c r="G164" s="1"/>
      <c r="H164" s="1"/>
      <c r="I164" s="1"/>
      <c r="J164" s="1"/>
      <c r="K164" s="1"/>
      <c r="L164" s="1"/>
      <c r="M164" s="1"/>
      <c r="N164" s="1"/>
      <c r="O164" s="1"/>
      <c r="P164" s="1"/>
      <c r="Q164" s="1"/>
      <c r="R164" s="1"/>
      <c r="S164" s="1"/>
      <c r="T164" s="1"/>
      <c r="U164" s="1"/>
      <c r="V164" s="1"/>
      <c r="W164" s="1"/>
      <c r="X164" s="1"/>
    </row>
    <row r="165" spans="1:24" ht="12.75" x14ac:dyDescent="0.2">
      <c r="A165" s="1"/>
      <c r="B165" s="1"/>
      <c r="C165" s="1"/>
      <c r="D165" s="1"/>
      <c r="E165" s="1"/>
      <c r="F165" s="6"/>
      <c r="G165" s="1"/>
      <c r="H165" s="1"/>
      <c r="I165" s="1"/>
      <c r="J165" s="1"/>
      <c r="K165" s="1"/>
      <c r="L165" s="1"/>
      <c r="M165" s="1"/>
      <c r="N165" s="1"/>
      <c r="O165" s="1"/>
      <c r="P165" s="1"/>
      <c r="Q165" s="1"/>
      <c r="R165" s="1"/>
      <c r="S165" s="1"/>
      <c r="T165" s="1"/>
      <c r="U165" s="1"/>
      <c r="V165" s="1"/>
      <c r="W165" s="1"/>
      <c r="X165" s="1"/>
    </row>
    <row r="166" spans="1:24" ht="12.75" x14ac:dyDescent="0.2">
      <c r="A166" s="1"/>
      <c r="B166" s="1"/>
      <c r="C166" s="1"/>
      <c r="D166" s="1"/>
      <c r="E166" s="1"/>
      <c r="F166" s="6"/>
      <c r="G166" s="1"/>
      <c r="H166" s="1"/>
      <c r="I166" s="1"/>
      <c r="J166" s="1"/>
      <c r="K166" s="1"/>
      <c r="L166" s="1"/>
      <c r="M166" s="1"/>
      <c r="N166" s="1"/>
      <c r="O166" s="1"/>
      <c r="P166" s="1"/>
      <c r="Q166" s="1"/>
      <c r="R166" s="1"/>
      <c r="S166" s="1"/>
      <c r="T166" s="1"/>
      <c r="U166" s="1"/>
      <c r="V166" s="1"/>
      <c r="W166" s="1"/>
      <c r="X166" s="1"/>
    </row>
    <row r="167" spans="1:24" ht="12.75" x14ac:dyDescent="0.2">
      <c r="A167" s="1"/>
      <c r="B167" s="1"/>
      <c r="C167" s="1"/>
      <c r="D167" s="1"/>
      <c r="E167" s="1"/>
      <c r="F167" s="6"/>
      <c r="G167" s="1"/>
      <c r="H167" s="1"/>
      <c r="I167" s="1"/>
      <c r="J167" s="1"/>
      <c r="K167" s="1"/>
      <c r="L167" s="1"/>
      <c r="M167" s="1"/>
      <c r="N167" s="1"/>
      <c r="O167" s="1"/>
      <c r="P167" s="1"/>
      <c r="Q167" s="1"/>
      <c r="R167" s="1"/>
      <c r="S167" s="1"/>
      <c r="T167" s="1"/>
      <c r="U167" s="1"/>
      <c r="V167" s="1"/>
      <c r="W167" s="1"/>
      <c r="X167" s="1"/>
    </row>
    <row r="168" spans="1:24" ht="12.75" x14ac:dyDescent="0.2">
      <c r="A168" s="1"/>
      <c r="B168" s="1"/>
      <c r="C168" s="1"/>
      <c r="D168" s="1"/>
      <c r="E168" s="1"/>
      <c r="F168" s="6"/>
      <c r="G168" s="1"/>
      <c r="H168" s="1"/>
      <c r="I168" s="1"/>
      <c r="J168" s="1"/>
      <c r="K168" s="1"/>
      <c r="L168" s="1"/>
      <c r="M168" s="1"/>
      <c r="N168" s="1"/>
      <c r="O168" s="1"/>
      <c r="P168" s="1"/>
      <c r="Q168" s="1"/>
      <c r="R168" s="1"/>
      <c r="S168" s="1"/>
      <c r="T168" s="1"/>
      <c r="U168" s="1"/>
      <c r="V168" s="1"/>
      <c r="W168" s="1"/>
      <c r="X168" s="1"/>
    </row>
    <row r="169" spans="1:24" ht="12.75" x14ac:dyDescent="0.2">
      <c r="A169" s="1"/>
      <c r="B169" s="1"/>
      <c r="C169" s="1"/>
      <c r="D169" s="1"/>
      <c r="E169" s="1"/>
      <c r="F169" s="6"/>
      <c r="G169" s="1"/>
      <c r="H169" s="1"/>
      <c r="I169" s="1"/>
      <c r="J169" s="1"/>
      <c r="K169" s="1"/>
      <c r="L169" s="1"/>
      <c r="M169" s="1"/>
      <c r="N169" s="1"/>
      <c r="O169" s="1"/>
      <c r="P169" s="1"/>
      <c r="Q169" s="1"/>
      <c r="R169" s="1"/>
      <c r="S169" s="1"/>
      <c r="T169" s="1"/>
      <c r="U169" s="1"/>
      <c r="V169" s="1"/>
      <c r="W169" s="1"/>
      <c r="X169" s="1"/>
    </row>
    <row r="170" spans="1:24" ht="12.75" x14ac:dyDescent="0.2">
      <c r="A170" s="1"/>
      <c r="B170" s="1"/>
      <c r="C170" s="1"/>
      <c r="D170" s="1"/>
      <c r="E170" s="1"/>
      <c r="F170" s="6"/>
      <c r="G170" s="1"/>
      <c r="H170" s="1"/>
      <c r="I170" s="1"/>
      <c r="J170" s="1"/>
      <c r="K170" s="1"/>
      <c r="L170" s="1"/>
      <c r="M170" s="1"/>
      <c r="N170" s="1"/>
      <c r="O170" s="1"/>
      <c r="P170" s="1"/>
      <c r="Q170" s="1"/>
      <c r="R170" s="1"/>
      <c r="S170" s="1"/>
      <c r="T170" s="1"/>
      <c r="U170" s="1"/>
      <c r="V170" s="1"/>
      <c r="W170" s="1"/>
      <c r="X170" s="1"/>
    </row>
    <row r="171" spans="1:24" ht="12.75" x14ac:dyDescent="0.2">
      <c r="A171" s="1"/>
      <c r="B171" s="1"/>
      <c r="C171" s="1"/>
      <c r="D171" s="1"/>
      <c r="E171" s="1"/>
      <c r="F171" s="6"/>
      <c r="G171" s="1"/>
      <c r="H171" s="1"/>
      <c r="I171" s="1"/>
      <c r="J171" s="1"/>
      <c r="K171" s="1"/>
      <c r="L171" s="1"/>
      <c r="M171" s="1"/>
      <c r="N171" s="1"/>
      <c r="O171" s="1"/>
      <c r="P171" s="1"/>
      <c r="Q171" s="1"/>
      <c r="R171" s="1"/>
      <c r="S171" s="1"/>
      <c r="T171" s="1"/>
      <c r="U171" s="1"/>
      <c r="V171" s="1"/>
      <c r="W171" s="1"/>
      <c r="X171" s="1"/>
    </row>
    <row r="172" spans="1:24" ht="12.75" x14ac:dyDescent="0.2">
      <c r="A172" s="1"/>
      <c r="B172" s="1"/>
      <c r="C172" s="1"/>
      <c r="D172" s="1"/>
      <c r="E172" s="1"/>
      <c r="F172" s="6"/>
      <c r="G172" s="1"/>
      <c r="H172" s="1"/>
      <c r="I172" s="1"/>
      <c r="J172" s="1"/>
      <c r="K172" s="1"/>
      <c r="L172" s="1"/>
      <c r="M172" s="1"/>
      <c r="N172" s="1"/>
      <c r="O172" s="1"/>
      <c r="P172" s="1"/>
      <c r="Q172" s="1"/>
      <c r="R172" s="1"/>
      <c r="S172" s="1"/>
      <c r="T172" s="1"/>
      <c r="U172" s="1"/>
      <c r="V172" s="1"/>
      <c r="W172" s="1"/>
      <c r="X172" s="1"/>
    </row>
    <row r="173" spans="1:24" ht="12.75" x14ac:dyDescent="0.2">
      <c r="A173" s="1"/>
      <c r="B173" s="1"/>
      <c r="C173" s="1"/>
      <c r="D173" s="1"/>
      <c r="E173" s="1"/>
      <c r="F173" s="6"/>
      <c r="G173" s="1"/>
      <c r="H173" s="1"/>
      <c r="I173" s="1"/>
      <c r="J173" s="1"/>
      <c r="K173" s="1"/>
      <c r="L173" s="1"/>
      <c r="M173" s="1"/>
      <c r="N173" s="1"/>
      <c r="O173" s="1"/>
      <c r="P173" s="1"/>
      <c r="Q173" s="1"/>
      <c r="R173" s="1"/>
      <c r="S173" s="1"/>
      <c r="T173" s="1"/>
      <c r="U173" s="1"/>
      <c r="V173" s="1"/>
      <c r="W173" s="1"/>
      <c r="X173" s="1"/>
    </row>
    <row r="174" spans="1:24" ht="12.75" x14ac:dyDescent="0.2">
      <c r="A174" s="1"/>
      <c r="B174" s="1"/>
      <c r="C174" s="1"/>
      <c r="D174" s="1"/>
      <c r="E174" s="1"/>
      <c r="F174" s="6"/>
      <c r="G174" s="1"/>
      <c r="H174" s="1"/>
      <c r="I174" s="1"/>
      <c r="J174" s="1"/>
      <c r="K174" s="1"/>
      <c r="L174" s="1"/>
      <c r="M174" s="1"/>
      <c r="N174" s="1"/>
      <c r="O174" s="1"/>
      <c r="P174" s="1"/>
      <c r="Q174" s="1"/>
      <c r="R174" s="1"/>
      <c r="S174" s="1"/>
      <c r="T174" s="1"/>
      <c r="U174" s="1"/>
      <c r="V174" s="1"/>
      <c r="W174" s="1"/>
      <c r="X174" s="1"/>
    </row>
    <row r="175" spans="1:24" ht="12.75" x14ac:dyDescent="0.2">
      <c r="A175" s="1"/>
      <c r="B175" s="1"/>
      <c r="C175" s="1"/>
      <c r="D175" s="1"/>
      <c r="E175" s="1"/>
      <c r="F175" s="6"/>
      <c r="G175" s="1"/>
      <c r="H175" s="1"/>
      <c r="I175" s="1"/>
      <c r="J175" s="1"/>
      <c r="K175" s="1"/>
      <c r="L175" s="1"/>
      <c r="M175" s="1"/>
      <c r="N175" s="1"/>
      <c r="O175" s="1"/>
      <c r="P175" s="1"/>
      <c r="Q175" s="1"/>
      <c r="R175" s="1"/>
      <c r="S175" s="1"/>
      <c r="T175" s="1"/>
      <c r="U175" s="1"/>
      <c r="V175" s="1"/>
      <c r="W175" s="1"/>
      <c r="X175" s="1"/>
    </row>
    <row r="176" spans="1:24" ht="12.75" x14ac:dyDescent="0.2">
      <c r="A176" s="1"/>
      <c r="B176" s="1"/>
      <c r="C176" s="1"/>
      <c r="D176" s="1"/>
      <c r="E176" s="1"/>
      <c r="F176" s="6"/>
      <c r="G176" s="1"/>
      <c r="H176" s="1"/>
      <c r="I176" s="1"/>
      <c r="J176" s="1"/>
      <c r="K176" s="1"/>
      <c r="L176" s="1"/>
      <c r="M176" s="1"/>
      <c r="N176" s="1"/>
      <c r="O176" s="1"/>
      <c r="P176" s="1"/>
      <c r="Q176" s="1"/>
      <c r="R176" s="1"/>
      <c r="S176" s="1"/>
      <c r="T176" s="1"/>
      <c r="U176" s="1"/>
      <c r="V176" s="1"/>
      <c r="W176" s="1"/>
      <c r="X176" s="1"/>
    </row>
    <row r="177" spans="1:24" ht="12.75" x14ac:dyDescent="0.2">
      <c r="A177" s="1"/>
      <c r="B177" s="1"/>
      <c r="C177" s="1"/>
      <c r="D177" s="1"/>
      <c r="E177" s="1"/>
      <c r="F177" s="6"/>
      <c r="G177" s="1"/>
      <c r="H177" s="1"/>
      <c r="I177" s="1"/>
      <c r="J177" s="1"/>
      <c r="K177" s="1"/>
      <c r="L177" s="1"/>
      <c r="M177" s="1"/>
      <c r="N177" s="1"/>
      <c r="O177" s="1"/>
      <c r="P177" s="1"/>
      <c r="Q177" s="1"/>
      <c r="R177" s="1"/>
      <c r="S177" s="1"/>
      <c r="T177" s="1"/>
      <c r="U177" s="1"/>
      <c r="V177" s="1"/>
      <c r="W177" s="1"/>
      <c r="X177" s="1"/>
    </row>
    <row r="178" spans="1:24" ht="12.75" x14ac:dyDescent="0.2">
      <c r="A178" s="1"/>
      <c r="B178" s="1"/>
      <c r="C178" s="1"/>
      <c r="D178" s="1"/>
      <c r="E178" s="1"/>
      <c r="F178" s="6"/>
      <c r="G178" s="1"/>
      <c r="H178" s="1"/>
      <c r="I178" s="1"/>
      <c r="J178" s="1"/>
      <c r="K178" s="1"/>
      <c r="L178" s="1"/>
      <c r="M178" s="1"/>
      <c r="N178" s="1"/>
      <c r="O178" s="1"/>
      <c r="P178" s="1"/>
      <c r="Q178" s="1"/>
      <c r="R178" s="1"/>
      <c r="S178" s="1"/>
      <c r="T178" s="1"/>
      <c r="U178" s="1"/>
      <c r="V178" s="1"/>
      <c r="W178" s="1"/>
      <c r="X178" s="1"/>
    </row>
    <row r="179" spans="1:24" ht="12.75" x14ac:dyDescent="0.2">
      <c r="A179" s="1"/>
      <c r="B179" s="1"/>
      <c r="C179" s="1"/>
      <c r="D179" s="1"/>
      <c r="E179" s="1"/>
      <c r="F179" s="6"/>
      <c r="G179" s="1"/>
      <c r="H179" s="1"/>
      <c r="I179" s="1"/>
      <c r="J179" s="1"/>
      <c r="K179" s="1"/>
      <c r="L179" s="1"/>
      <c r="M179" s="1"/>
      <c r="N179" s="1"/>
      <c r="O179" s="1"/>
      <c r="P179" s="1"/>
      <c r="Q179" s="1"/>
      <c r="R179" s="1"/>
      <c r="S179" s="1"/>
      <c r="T179" s="1"/>
      <c r="U179" s="1"/>
      <c r="V179" s="1"/>
      <c r="W179" s="1"/>
      <c r="X179" s="1"/>
    </row>
    <row r="180" spans="1:24" ht="12.75" x14ac:dyDescent="0.2">
      <c r="A180" s="1"/>
      <c r="B180" s="1"/>
      <c r="C180" s="1"/>
      <c r="D180" s="1"/>
      <c r="E180" s="1"/>
      <c r="F180" s="6"/>
      <c r="G180" s="1"/>
      <c r="H180" s="1"/>
      <c r="I180" s="1"/>
      <c r="J180" s="1"/>
      <c r="K180" s="1"/>
      <c r="L180" s="1"/>
      <c r="M180" s="1"/>
      <c r="N180" s="1"/>
      <c r="O180" s="1"/>
      <c r="P180" s="1"/>
      <c r="Q180" s="1"/>
      <c r="R180" s="1"/>
      <c r="S180" s="1"/>
      <c r="T180" s="1"/>
      <c r="U180" s="1"/>
      <c r="V180" s="1"/>
      <c r="W180" s="1"/>
      <c r="X180" s="1"/>
    </row>
    <row r="181" spans="1:24" ht="12.75" x14ac:dyDescent="0.2">
      <c r="A181" s="1"/>
      <c r="B181" s="1"/>
      <c r="C181" s="1"/>
      <c r="D181" s="1"/>
      <c r="E181" s="1"/>
      <c r="F181" s="6"/>
      <c r="G181" s="1"/>
      <c r="H181" s="1"/>
      <c r="I181" s="1"/>
      <c r="J181" s="1"/>
      <c r="K181" s="1"/>
      <c r="L181" s="1"/>
      <c r="M181" s="1"/>
      <c r="N181" s="1"/>
      <c r="O181" s="1"/>
      <c r="P181" s="1"/>
      <c r="Q181" s="1"/>
      <c r="R181" s="1"/>
      <c r="S181" s="1"/>
      <c r="T181" s="1"/>
      <c r="U181" s="1"/>
      <c r="V181" s="1"/>
      <c r="W181" s="1"/>
      <c r="X181" s="1"/>
    </row>
    <row r="182" spans="1:24" ht="12.75" x14ac:dyDescent="0.2">
      <c r="A182" s="1"/>
      <c r="B182" s="1"/>
      <c r="C182" s="1"/>
      <c r="D182" s="1"/>
      <c r="E182" s="1"/>
      <c r="F182" s="6"/>
      <c r="G182" s="1"/>
      <c r="H182" s="1"/>
      <c r="I182" s="1"/>
      <c r="J182" s="1"/>
      <c r="K182" s="1"/>
      <c r="L182" s="1"/>
      <c r="M182" s="1"/>
      <c r="N182" s="1"/>
      <c r="O182" s="1"/>
      <c r="P182" s="1"/>
      <c r="Q182" s="1"/>
      <c r="R182" s="1"/>
      <c r="S182" s="1"/>
      <c r="T182" s="1"/>
      <c r="U182" s="1"/>
      <c r="V182" s="1"/>
      <c r="W182" s="1"/>
      <c r="X182" s="1"/>
    </row>
    <row r="183" spans="1:24" ht="12.75" x14ac:dyDescent="0.2">
      <c r="A183" s="1"/>
      <c r="B183" s="1"/>
      <c r="C183" s="1"/>
      <c r="D183" s="1"/>
      <c r="E183" s="1"/>
      <c r="F183" s="6"/>
      <c r="G183" s="1"/>
      <c r="H183" s="1"/>
      <c r="I183" s="1"/>
      <c r="J183" s="1"/>
      <c r="K183" s="1"/>
      <c r="L183" s="1"/>
      <c r="M183" s="1"/>
      <c r="N183" s="1"/>
      <c r="O183" s="1"/>
      <c r="P183" s="1"/>
      <c r="Q183" s="1"/>
      <c r="R183" s="1"/>
      <c r="S183" s="1"/>
      <c r="T183" s="1"/>
      <c r="U183" s="1"/>
      <c r="V183" s="1"/>
      <c r="W183" s="1"/>
      <c r="X183" s="1"/>
    </row>
    <row r="184" spans="1:24" ht="12.75" x14ac:dyDescent="0.2">
      <c r="A184" s="1"/>
      <c r="B184" s="1"/>
      <c r="C184" s="1"/>
      <c r="D184" s="1"/>
      <c r="E184" s="1"/>
      <c r="F184" s="6"/>
      <c r="G184" s="1"/>
      <c r="H184" s="1"/>
      <c r="I184" s="1"/>
      <c r="J184" s="1"/>
      <c r="K184" s="1"/>
      <c r="L184" s="1"/>
      <c r="M184" s="1"/>
      <c r="N184" s="1"/>
      <c r="O184" s="1"/>
      <c r="P184" s="1"/>
      <c r="Q184" s="1"/>
      <c r="R184" s="1"/>
      <c r="S184" s="1"/>
      <c r="T184" s="1"/>
      <c r="U184" s="1"/>
      <c r="V184" s="1"/>
      <c r="W184" s="1"/>
      <c r="X184" s="1"/>
    </row>
    <row r="185" spans="1:24" ht="12.75" x14ac:dyDescent="0.2">
      <c r="A185" s="1"/>
      <c r="B185" s="1"/>
      <c r="C185" s="1"/>
      <c r="D185" s="1"/>
      <c r="E185" s="1"/>
      <c r="F185" s="6"/>
      <c r="G185" s="1"/>
      <c r="H185" s="1"/>
      <c r="I185" s="1"/>
      <c r="J185" s="1"/>
      <c r="K185" s="1"/>
      <c r="L185" s="1"/>
      <c r="M185" s="1"/>
      <c r="N185" s="1"/>
      <c r="O185" s="1"/>
      <c r="P185" s="1"/>
      <c r="Q185" s="1"/>
      <c r="R185" s="1"/>
      <c r="S185" s="1"/>
      <c r="T185" s="1"/>
      <c r="U185" s="1"/>
      <c r="V185" s="1"/>
      <c r="W185" s="1"/>
      <c r="X185" s="1"/>
    </row>
    <row r="186" spans="1:24" ht="12.75" x14ac:dyDescent="0.2">
      <c r="A186" s="1"/>
      <c r="B186" s="1"/>
      <c r="C186" s="1"/>
      <c r="D186" s="1"/>
      <c r="E186" s="1"/>
      <c r="F186" s="6"/>
      <c r="G186" s="1"/>
      <c r="H186" s="1"/>
      <c r="I186" s="1"/>
      <c r="J186" s="1"/>
      <c r="K186" s="1"/>
      <c r="L186" s="1"/>
      <c r="M186" s="1"/>
      <c r="N186" s="1"/>
      <c r="O186" s="1"/>
      <c r="P186" s="1"/>
      <c r="Q186" s="1"/>
      <c r="R186" s="1"/>
      <c r="S186" s="1"/>
      <c r="T186" s="1"/>
      <c r="U186" s="1"/>
      <c r="V186" s="1"/>
      <c r="W186" s="1"/>
      <c r="X186" s="1"/>
    </row>
    <row r="187" spans="1:24" ht="12.75" x14ac:dyDescent="0.2">
      <c r="A187" s="1"/>
      <c r="B187" s="1"/>
      <c r="C187" s="1"/>
      <c r="D187" s="1"/>
      <c r="E187" s="1"/>
      <c r="F187" s="6"/>
      <c r="G187" s="1"/>
      <c r="H187" s="1"/>
      <c r="I187" s="1"/>
      <c r="J187" s="1"/>
      <c r="K187" s="1"/>
      <c r="L187" s="1"/>
      <c r="M187" s="1"/>
      <c r="N187" s="1"/>
      <c r="O187" s="1"/>
      <c r="P187" s="1"/>
      <c r="Q187" s="1"/>
      <c r="R187" s="1"/>
      <c r="S187" s="1"/>
      <c r="T187" s="1"/>
      <c r="U187" s="1"/>
      <c r="V187" s="1"/>
      <c r="W187" s="1"/>
      <c r="X187" s="1"/>
    </row>
    <row r="188" spans="1:24" ht="12.75" x14ac:dyDescent="0.2">
      <c r="A188" s="1"/>
      <c r="B188" s="1"/>
      <c r="C188" s="1"/>
      <c r="D188" s="1"/>
      <c r="E188" s="1"/>
      <c r="F188" s="6"/>
      <c r="G188" s="1"/>
      <c r="H188" s="1"/>
      <c r="I188" s="1"/>
      <c r="J188" s="1"/>
      <c r="K188" s="1"/>
      <c r="L188" s="1"/>
      <c r="M188" s="1"/>
      <c r="N188" s="1"/>
      <c r="O188" s="1"/>
      <c r="P188" s="1"/>
      <c r="Q188" s="1"/>
      <c r="R188" s="1"/>
      <c r="S188" s="1"/>
      <c r="T188" s="1"/>
      <c r="U188" s="1"/>
      <c r="V188" s="1"/>
      <c r="W188" s="1"/>
      <c r="X188" s="1"/>
    </row>
    <row r="189" spans="1:24" ht="12.75" x14ac:dyDescent="0.2">
      <c r="A189" s="1"/>
      <c r="B189" s="1"/>
      <c r="C189" s="1"/>
      <c r="D189" s="1"/>
      <c r="E189" s="1"/>
      <c r="F189" s="6"/>
      <c r="G189" s="1"/>
      <c r="H189" s="1"/>
      <c r="I189" s="1"/>
      <c r="J189" s="1"/>
      <c r="K189" s="1"/>
      <c r="L189" s="1"/>
      <c r="M189" s="1"/>
      <c r="N189" s="1"/>
      <c r="O189" s="1"/>
      <c r="P189" s="1"/>
      <c r="Q189" s="1"/>
      <c r="R189" s="1"/>
      <c r="S189" s="1"/>
      <c r="T189" s="1"/>
      <c r="U189" s="1"/>
      <c r="V189" s="1"/>
      <c r="W189" s="1"/>
      <c r="X189" s="1"/>
    </row>
    <row r="190" spans="1:24" ht="12.75" x14ac:dyDescent="0.2">
      <c r="A190" s="1"/>
      <c r="B190" s="1"/>
      <c r="C190" s="1"/>
      <c r="D190" s="1"/>
      <c r="E190" s="1"/>
      <c r="F190" s="6"/>
      <c r="G190" s="1"/>
      <c r="H190" s="1"/>
      <c r="I190" s="1"/>
      <c r="J190" s="1"/>
      <c r="K190" s="1"/>
      <c r="L190" s="1"/>
      <c r="M190" s="1"/>
      <c r="N190" s="1"/>
      <c r="O190" s="1"/>
      <c r="P190" s="1"/>
      <c r="Q190" s="1"/>
      <c r="R190" s="1"/>
      <c r="S190" s="1"/>
      <c r="T190" s="1"/>
      <c r="U190" s="1"/>
      <c r="V190" s="1"/>
      <c r="W190" s="1"/>
      <c r="X190" s="1"/>
    </row>
    <row r="191" spans="1:24" ht="12.75" x14ac:dyDescent="0.2">
      <c r="A191" s="1"/>
      <c r="B191" s="1"/>
      <c r="C191" s="1"/>
      <c r="D191" s="1"/>
      <c r="E191" s="1"/>
      <c r="F191" s="6"/>
      <c r="G191" s="1"/>
      <c r="H191" s="1"/>
      <c r="I191" s="1"/>
      <c r="J191" s="1"/>
      <c r="K191" s="1"/>
      <c r="L191" s="1"/>
      <c r="M191" s="1"/>
      <c r="N191" s="1"/>
      <c r="O191" s="1"/>
      <c r="P191" s="1"/>
      <c r="Q191" s="1"/>
      <c r="R191" s="1"/>
      <c r="S191" s="1"/>
      <c r="T191" s="1"/>
      <c r="U191" s="1"/>
      <c r="V191" s="1"/>
      <c r="W191" s="1"/>
      <c r="X191" s="1"/>
    </row>
    <row r="192" spans="1:24" ht="12.75" x14ac:dyDescent="0.2">
      <c r="A192" s="1"/>
      <c r="B192" s="1"/>
      <c r="C192" s="1"/>
      <c r="D192" s="1"/>
      <c r="E192" s="1"/>
      <c r="F192" s="6"/>
      <c r="G192" s="1"/>
      <c r="H192" s="1"/>
      <c r="I192" s="1"/>
      <c r="J192" s="1"/>
      <c r="K192" s="1"/>
      <c r="L192" s="1"/>
      <c r="M192" s="1"/>
      <c r="N192" s="1"/>
      <c r="O192" s="1"/>
      <c r="P192" s="1"/>
      <c r="Q192" s="1"/>
      <c r="R192" s="1"/>
      <c r="S192" s="1"/>
      <c r="T192" s="1"/>
      <c r="U192" s="1"/>
      <c r="V192" s="1"/>
      <c r="W192" s="1"/>
      <c r="X192" s="1"/>
    </row>
    <row r="193" spans="1:24" ht="12.75" x14ac:dyDescent="0.2">
      <c r="A193" s="1"/>
      <c r="B193" s="1"/>
      <c r="C193" s="1"/>
      <c r="D193" s="1"/>
      <c r="E193" s="1"/>
      <c r="F193" s="6"/>
      <c r="G193" s="1"/>
      <c r="H193" s="1"/>
      <c r="I193" s="1"/>
      <c r="J193" s="1"/>
      <c r="K193" s="1"/>
      <c r="L193" s="1"/>
      <c r="M193" s="1"/>
      <c r="N193" s="1"/>
      <c r="O193" s="1"/>
      <c r="P193" s="1"/>
      <c r="Q193" s="1"/>
      <c r="R193" s="1"/>
      <c r="S193" s="1"/>
      <c r="T193" s="1"/>
      <c r="U193" s="1"/>
      <c r="V193" s="1"/>
      <c r="W193" s="1"/>
      <c r="X193" s="1"/>
    </row>
    <row r="194" spans="1:24" ht="12.75" x14ac:dyDescent="0.2">
      <c r="A194" s="1"/>
      <c r="B194" s="1"/>
      <c r="C194" s="1"/>
      <c r="D194" s="1"/>
      <c r="E194" s="1"/>
      <c r="F194" s="6"/>
      <c r="G194" s="1"/>
      <c r="H194" s="1"/>
      <c r="I194" s="1"/>
      <c r="J194" s="1"/>
      <c r="K194" s="1"/>
      <c r="L194" s="1"/>
      <c r="M194" s="1"/>
      <c r="N194" s="1"/>
      <c r="O194" s="1"/>
      <c r="P194" s="1"/>
      <c r="Q194" s="1"/>
      <c r="R194" s="1"/>
      <c r="S194" s="1"/>
      <c r="T194" s="1"/>
      <c r="U194" s="1"/>
      <c r="V194" s="1"/>
      <c r="W194" s="1"/>
      <c r="X194" s="1"/>
    </row>
    <row r="195" spans="1:24" ht="12.75" x14ac:dyDescent="0.2">
      <c r="A195" s="1"/>
      <c r="B195" s="1"/>
      <c r="C195" s="1"/>
      <c r="D195" s="1"/>
      <c r="E195" s="1"/>
      <c r="F195" s="6"/>
      <c r="G195" s="1"/>
      <c r="H195" s="1"/>
      <c r="I195" s="1"/>
      <c r="J195" s="1"/>
      <c r="K195" s="1"/>
      <c r="L195" s="1"/>
      <c r="M195" s="1"/>
      <c r="N195" s="1"/>
      <c r="O195" s="1"/>
      <c r="P195" s="1"/>
      <c r="Q195" s="1"/>
      <c r="R195" s="1"/>
      <c r="S195" s="1"/>
      <c r="T195" s="1"/>
      <c r="U195" s="1"/>
      <c r="V195" s="1"/>
      <c r="W195" s="1"/>
      <c r="X195" s="1"/>
    </row>
    <row r="196" spans="1:24" ht="12.75" x14ac:dyDescent="0.2">
      <c r="A196" s="1"/>
      <c r="B196" s="1"/>
      <c r="C196" s="1"/>
      <c r="D196" s="1"/>
      <c r="E196" s="1"/>
      <c r="F196" s="6"/>
      <c r="G196" s="1"/>
      <c r="H196" s="1"/>
      <c r="I196" s="1"/>
      <c r="J196" s="1"/>
      <c r="K196" s="1"/>
      <c r="L196" s="1"/>
      <c r="M196" s="1"/>
      <c r="N196" s="1"/>
      <c r="O196" s="1"/>
      <c r="P196" s="1"/>
      <c r="Q196" s="1"/>
      <c r="R196" s="1"/>
      <c r="S196" s="1"/>
      <c r="T196" s="1"/>
      <c r="U196" s="1"/>
      <c r="V196" s="1"/>
      <c r="W196" s="1"/>
      <c r="X196" s="1"/>
    </row>
    <row r="197" spans="1:24" ht="12.75" x14ac:dyDescent="0.2">
      <c r="A197" s="1"/>
      <c r="B197" s="1"/>
      <c r="C197" s="1"/>
      <c r="D197" s="1"/>
      <c r="E197" s="1"/>
      <c r="F197" s="6"/>
      <c r="G197" s="1"/>
      <c r="H197" s="1"/>
      <c r="I197" s="1"/>
      <c r="J197" s="1"/>
      <c r="K197" s="1"/>
      <c r="L197" s="1"/>
      <c r="M197" s="1"/>
      <c r="N197" s="1"/>
      <c r="O197" s="1"/>
      <c r="P197" s="1"/>
      <c r="Q197" s="1"/>
      <c r="R197" s="1"/>
      <c r="S197" s="1"/>
      <c r="T197" s="1"/>
      <c r="U197" s="1"/>
      <c r="V197" s="1"/>
      <c r="W197" s="1"/>
      <c r="X197" s="1"/>
    </row>
    <row r="198" spans="1:24" ht="12.75" x14ac:dyDescent="0.2">
      <c r="A198" s="1"/>
      <c r="B198" s="1"/>
      <c r="C198" s="1"/>
      <c r="D198" s="1"/>
      <c r="E198" s="1"/>
      <c r="F198" s="6"/>
      <c r="G198" s="1"/>
      <c r="H198" s="1"/>
      <c r="I198" s="1"/>
      <c r="J198" s="1"/>
      <c r="K198" s="1"/>
      <c r="L198" s="1"/>
      <c r="M198" s="1"/>
      <c r="N198" s="1"/>
      <c r="O198" s="1"/>
      <c r="P198" s="1"/>
      <c r="Q198" s="1"/>
      <c r="R198" s="1"/>
      <c r="S198" s="1"/>
      <c r="T198" s="1"/>
      <c r="U198" s="1"/>
      <c r="V198" s="1"/>
      <c r="W198" s="1"/>
      <c r="X198" s="1"/>
    </row>
    <row r="199" spans="1:24" ht="12.75" x14ac:dyDescent="0.2">
      <c r="A199" s="1"/>
      <c r="B199" s="1"/>
      <c r="C199" s="1"/>
      <c r="D199" s="1"/>
      <c r="E199" s="1"/>
      <c r="F199" s="6"/>
      <c r="G199" s="1"/>
      <c r="H199" s="1"/>
      <c r="I199" s="1"/>
      <c r="J199" s="1"/>
      <c r="K199" s="1"/>
      <c r="L199" s="1"/>
      <c r="M199" s="1"/>
      <c r="N199" s="1"/>
      <c r="O199" s="1"/>
      <c r="P199" s="1"/>
      <c r="Q199" s="1"/>
      <c r="R199" s="1"/>
      <c r="S199" s="1"/>
      <c r="T199" s="1"/>
      <c r="U199" s="1"/>
      <c r="V199" s="1"/>
      <c r="W199" s="1"/>
      <c r="X199" s="1"/>
    </row>
    <row r="200" spans="1:24" ht="12.75" x14ac:dyDescent="0.2">
      <c r="A200" s="1"/>
      <c r="B200" s="1"/>
      <c r="C200" s="1"/>
      <c r="D200" s="1"/>
      <c r="E200" s="1"/>
      <c r="F200" s="6"/>
      <c r="G200" s="1"/>
      <c r="H200" s="1"/>
      <c r="I200" s="1"/>
      <c r="J200" s="1"/>
      <c r="K200" s="1"/>
      <c r="L200" s="1"/>
      <c r="M200" s="1"/>
      <c r="N200" s="1"/>
      <c r="O200" s="1"/>
      <c r="P200" s="1"/>
      <c r="Q200" s="1"/>
      <c r="R200" s="1"/>
      <c r="S200" s="1"/>
      <c r="T200" s="1"/>
      <c r="U200" s="1"/>
      <c r="V200" s="1"/>
      <c r="W200" s="1"/>
      <c r="X200" s="1"/>
    </row>
    <row r="201" spans="1:24" ht="12.75" x14ac:dyDescent="0.2">
      <c r="A201" s="1"/>
      <c r="B201" s="1"/>
      <c r="C201" s="1"/>
      <c r="D201" s="1"/>
      <c r="E201" s="1"/>
      <c r="F201" s="6"/>
      <c r="G201" s="1"/>
      <c r="H201" s="1"/>
      <c r="I201" s="1"/>
      <c r="J201" s="1"/>
      <c r="K201" s="1"/>
      <c r="L201" s="1"/>
      <c r="M201" s="1"/>
      <c r="N201" s="1"/>
      <c r="O201" s="1"/>
      <c r="P201" s="1"/>
      <c r="Q201" s="1"/>
      <c r="R201" s="1"/>
      <c r="S201" s="1"/>
      <c r="T201" s="1"/>
      <c r="U201" s="1"/>
      <c r="V201" s="1"/>
      <c r="W201" s="1"/>
      <c r="X201" s="1"/>
    </row>
    <row r="202" spans="1:24" ht="12.75" x14ac:dyDescent="0.2">
      <c r="A202" s="1"/>
      <c r="B202" s="1"/>
      <c r="C202" s="1"/>
      <c r="D202" s="1"/>
      <c r="E202" s="1"/>
      <c r="F202" s="6"/>
      <c r="G202" s="1"/>
      <c r="H202" s="1"/>
      <c r="I202" s="1"/>
      <c r="J202" s="1"/>
      <c r="K202" s="1"/>
      <c r="L202" s="1"/>
      <c r="M202" s="1"/>
      <c r="N202" s="1"/>
      <c r="O202" s="1"/>
      <c r="P202" s="1"/>
      <c r="Q202" s="1"/>
      <c r="R202" s="1"/>
      <c r="S202" s="1"/>
      <c r="T202" s="1"/>
      <c r="U202" s="1"/>
      <c r="V202" s="1"/>
      <c r="W202" s="1"/>
      <c r="X202" s="1"/>
    </row>
    <row r="203" spans="1:24" ht="12.75" x14ac:dyDescent="0.2">
      <c r="A203" s="1"/>
      <c r="B203" s="1"/>
      <c r="C203" s="1"/>
      <c r="D203" s="1"/>
      <c r="E203" s="1"/>
      <c r="F203" s="6"/>
      <c r="G203" s="1"/>
      <c r="H203" s="1"/>
      <c r="I203" s="1"/>
      <c r="J203" s="1"/>
      <c r="K203" s="1"/>
      <c r="L203" s="1"/>
      <c r="M203" s="1"/>
      <c r="N203" s="1"/>
      <c r="O203" s="1"/>
      <c r="P203" s="1"/>
      <c r="Q203" s="1"/>
      <c r="R203" s="1"/>
      <c r="S203" s="1"/>
      <c r="T203" s="1"/>
      <c r="U203" s="1"/>
      <c r="V203" s="1"/>
      <c r="W203" s="1"/>
      <c r="X203" s="1"/>
    </row>
    <row r="204" spans="1:24" ht="12.75" x14ac:dyDescent="0.2">
      <c r="A204" s="1"/>
      <c r="B204" s="1"/>
      <c r="C204" s="1"/>
      <c r="D204" s="1"/>
      <c r="E204" s="1"/>
      <c r="F204" s="6"/>
      <c r="G204" s="1"/>
      <c r="H204" s="1"/>
      <c r="I204" s="1"/>
      <c r="J204" s="1"/>
      <c r="K204" s="1"/>
      <c r="L204" s="1"/>
      <c r="M204" s="1"/>
      <c r="N204" s="1"/>
      <c r="O204" s="1"/>
      <c r="P204" s="1"/>
      <c r="Q204" s="1"/>
      <c r="R204" s="1"/>
      <c r="S204" s="1"/>
      <c r="T204" s="1"/>
      <c r="U204" s="1"/>
      <c r="V204" s="1"/>
      <c r="W204" s="1"/>
      <c r="X204" s="1"/>
    </row>
    <row r="205" spans="1:24" ht="12.75" x14ac:dyDescent="0.2">
      <c r="A205" s="1"/>
      <c r="B205" s="1"/>
      <c r="C205" s="1"/>
      <c r="D205" s="1"/>
      <c r="E205" s="1"/>
      <c r="F205" s="6"/>
      <c r="G205" s="1"/>
      <c r="H205" s="1"/>
      <c r="I205" s="1"/>
      <c r="J205" s="1"/>
      <c r="K205" s="1"/>
      <c r="L205" s="1"/>
      <c r="M205" s="1"/>
      <c r="N205" s="1"/>
      <c r="O205" s="1"/>
      <c r="P205" s="1"/>
      <c r="Q205" s="1"/>
      <c r="R205" s="1"/>
      <c r="S205" s="1"/>
      <c r="T205" s="1"/>
      <c r="U205" s="1"/>
      <c r="V205" s="1"/>
      <c r="W205" s="1"/>
      <c r="X205" s="1"/>
    </row>
    <row r="206" spans="1:24" ht="12.75" x14ac:dyDescent="0.2">
      <c r="A206" s="1"/>
      <c r="B206" s="1"/>
      <c r="C206" s="1"/>
      <c r="D206" s="1"/>
      <c r="E206" s="1"/>
      <c r="F206" s="6"/>
      <c r="G206" s="1"/>
      <c r="H206" s="1"/>
      <c r="I206" s="1"/>
      <c r="J206" s="1"/>
      <c r="K206" s="1"/>
      <c r="L206" s="1"/>
      <c r="M206" s="1"/>
      <c r="N206" s="1"/>
      <c r="O206" s="1"/>
      <c r="P206" s="1"/>
      <c r="Q206" s="1"/>
      <c r="R206" s="1"/>
      <c r="S206" s="1"/>
      <c r="T206" s="1"/>
      <c r="U206" s="1"/>
      <c r="V206" s="1"/>
      <c r="W206" s="1"/>
      <c r="X206" s="1"/>
    </row>
    <row r="207" spans="1:24" ht="12.75" x14ac:dyDescent="0.2">
      <c r="A207" s="1"/>
      <c r="B207" s="1"/>
      <c r="C207" s="1"/>
      <c r="D207" s="1"/>
      <c r="E207" s="1"/>
      <c r="F207" s="6"/>
      <c r="G207" s="1"/>
      <c r="H207" s="1"/>
      <c r="I207" s="1"/>
      <c r="J207" s="1"/>
      <c r="K207" s="1"/>
      <c r="L207" s="1"/>
      <c r="M207" s="1"/>
      <c r="N207" s="1"/>
      <c r="O207" s="1"/>
      <c r="P207" s="1"/>
      <c r="Q207" s="1"/>
      <c r="R207" s="1"/>
      <c r="S207" s="1"/>
      <c r="T207" s="1"/>
      <c r="U207" s="1"/>
      <c r="V207" s="1"/>
      <c r="W207" s="1"/>
      <c r="X207" s="1"/>
    </row>
    <row r="208" spans="1:24" ht="12.75" x14ac:dyDescent="0.2">
      <c r="A208" s="1"/>
      <c r="B208" s="1"/>
      <c r="C208" s="1"/>
      <c r="D208" s="1"/>
      <c r="E208" s="1"/>
      <c r="F208" s="6"/>
      <c r="G208" s="1"/>
      <c r="H208" s="1"/>
      <c r="I208" s="1"/>
      <c r="J208" s="1"/>
      <c r="K208" s="1"/>
      <c r="L208" s="1"/>
      <c r="M208" s="1"/>
      <c r="N208" s="1"/>
      <c r="O208" s="1"/>
      <c r="P208" s="1"/>
      <c r="Q208" s="1"/>
      <c r="R208" s="1"/>
      <c r="S208" s="1"/>
      <c r="T208" s="1"/>
      <c r="U208" s="1"/>
      <c r="V208" s="1"/>
      <c r="W208" s="1"/>
      <c r="X208" s="1"/>
    </row>
    <row r="209" spans="1:24" ht="12.75" x14ac:dyDescent="0.2">
      <c r="A209" s="1"/>
      <c r="B209" s="1"/>
      <c r="C209" s="1"/>
      <c r="D209" s="1"/>
      <c r="E209" s="1"/>
      <c r="F209" s="6"/>
      <c r="G209" s="1"/>
      <c r="H209" s="1"/>
      <c r="I209" s="1"/>
      <c r="J209" s="1"/>
      <c r="K209" s="1"/>
      <c r="L209" s="1"/>
      <c r="M209" s="1"/>
      <c r="N209" s="1"/>
      <c r="O209" s="1"/>
      <c r="P209" s="1"/>
      <c r="Q209" s="1"/>
      <c r="R209" s="1"/>
      <c r="S209" s="1"/>
      <c r="T209" s="1"/>
      <c r="U209" s="1"/>
      <c r="V209" s="1"/>
      <c r="W209" s="1"/>
      <c r="X209" s="1"/>
    </row>
    <row r="210" spans="1:24" ht="12.75" x14ac:dyDescent="0.2">
      <c r="A210" s="1"/>
      <c r="B210" s="1"/>
      <c r="C210" s="1"/>
      <c r="D210" s="1"/>
      <c r="E210" s="1"/>
      <c r="F210" s="6"/>
      <c r="G210" s="1"/>
      <c r="H210" s="1"/>
      <c r="I210" s="1"/>
      <c r="J210" s="1"/>
      <c r="K210" s="1"/>
      <c r="L210" s="1"/>
      <c r="M210" s="1"/>
      <c r="N210" s="1"/>
      <c r="O210" s="1"/>
      <c r="P210" s="1"/>
      <c r="Q210" s="1"/>
      <c r="R210" s="1"/>
      <c r="S210" s="1"/>
      <c r="T210" s="1"/>
      <c r="U210" s="1"/>
      <c r="V210" s="1"/>
      <c r="W210" s="1"/>
      <c r="X210" s="1"/>
    </row>
    <row r="211" spans="1:24" ht="12.75" x14ac:dyDescent="0.2">
      <c r="A211" s="1"/>
      <c r="B211" s="1"/>
      <c r="C211" s="1"/>
      <c r="D211" s="1"/>
      <c r="E211" s="1"/>
      <c r="F211" s="6"/>
      <c r="G211" s="1"/>
      <c r="H211" s="1"/>
      <c r="I211" s="1"/>
      <c r="J211" s="1"/>
      <c r="K211" s="1"/>
      <c r="L211" s="1"/>
      <c r="M211" s="1"/>
      <c r="N211" s="1"/>
      <c r="O211" s="1"/>
      <c r="P211" s="1"/>
      <c r="Q211" s="1"/>
      <c r="R211" s="1"/>
      <c r="S211" s="1"/>
      <c r="T211" s="1"/>
      <c r="U211" s="1"/>
      <c r="V211" s="1"/>
      <c r="W211" s="1"/>
      <c r="X211" s="1"/>
    </row>
    <row r="212" spans="1:24" ht="12.75" x14ac:dyDescent="0.2">
      <c r="A212" s="1"/>
      <c r="B212" s="1"/>
      <c r="C212" s="1"/>
      <c r="D212" s="1"/>
      <c r="E212" s="1"/>
      <c r="F212" s="6"/>
      <c r="G212" s="1"/>
      <c r="H212" s="1"/>
      <c r="I212" s="1"/>
      <c r="J212" s="1"/>
      <c r="K212" s="1"/>
      <c r="L212" s="1"/>
      <c r="M212" s="1"/>
      <c r="N212" s="1"/>
      <c r="O212" s="1"/>
      <c r="P212" s="1"/>
      <c r="Q212" s="1"/>
      <c r="R212" s="1"/>
      <c r="S212" s="1"/>
      <c r="T212" s="1"/>
      <c r="U212" s="1"/>
      <c r="V212" s="1"/>
      <c r="W212" s="1"/>
      <c r="X212" s="1"/>
    </row>
    <row r="213" spans="1:24" ht="12.75" x14ac:dyDescent="0.2">
      <c r="A213" s="1"/>
      <c r="B213" s="1"/>
      <c r="C213" s="1"/>
      <c r="D213" s="1"/>
      <c r="E213" s="1"/>
      <c r="F213" s="6"/>
      <c r="G213" s="1"/>
      <c r="H213" s="1"/>
      <c r="I213" s="1"/>
      <c r="J213" s="1"/>
      <c r="K213" s="1"/>
      <c r="L213" s="1"/>
      <c r="M213" s="1"/>
      <c r="N213" s="1"/>
      <c r="O213" s="1"/>
      <c r="P213" s="1"/>
      <c r="Q213" s="1"/>
      <c r="R213" s="1"/>
      <c r="S213" s="1"/>
      <c r="T213" s="1"/>
      <c r="U213" s="1"/>
      <c r="V213" s="1"/>
      <c r="W213" s="1"/>
      <c r="X213" s="1"/>
    </row>
    <row r="214" spans="1:24" ht="12.75" x14ac:dyDescent="0.2">
      <c r="A214" s="1"/>
      <c r="B214" s="1"/>
      <c r="C214" s="1"/>
      <c r="D214" s="1"/>
      <c r="E214" s="1"/>
      <c r="F214" s="6"/>
      <c r="G214" s="1"/>
      <c r="H214" s="1"/>
      <c r="I214" s="1"/>
      <c r="J214" s="1"/>
      <c r="K214" s="1"/>
      <c r="L214" s="1"/>
      <c r="M214" s="1"/>
      <c r="N214" s="1"/>
      <c r="O214" s="1"/>
      <c r="P214" s="1"/>
      <c r="Q214" s="1"/>
      <c r="R214" s="1"/>
      <c r="S214" s="1"/>
      <c r="T214" s="1"/>
      <c r="U214" s="1"/>
      <c r="V214" s="1"/>
      <c r="W214" s="1"/>
      <c r="X214" s="1"/>
    </row>
    <row r="215" spans="1:24" ht="12.75" x14ac:dyDescent="0.2">
      <c r="A215" s="1"/>
      <c r="B215" s="1"/>
      <c r="C215" s="1"/>
      <c r="D215" s="1"/>
      <c r="E215" s="1"/>
      <c r="F215" s="6"/>
      <c r="G215" s="1"/>
      <c r="H215" s="1"/>
      <c r="I215" s="1"/>
      <c r="J215" s="1"/>
      <c r="K215" s="1"/>
      <c r="L215" s="1"/>
      <c r="M215" s="1"/>
      <c r="N215" s="1"/>
      <c r="O215" s="1"/>
      <c r="P215" s="1"/>
      <c r="Q215" s="1"/>
      <c r="R215" s="1"/>
      <c r="S215" s="1"/>
      <c r="T215" s="1"/>
      <c r="U215" s="1"/>
      <c r="V215" s="1"/>
      <c r="W215" s="1"/>
      <c r="X215" s="1"/>
    </row>
    <row r="216" spans="1:24" ht="12.75" x14ac:dyDescent="0.2">
      <c r="A216" s="1"/>
      <c r="B216" s="1"/>
      <c r="C216" s="1"/>
      <c r="D216" s="1"/>
      <c r="E216" s="1"/>
      <c r="F216" s="6"/>
      <c r="G216" s="1"/>
      <c r="H216" s="1"/>
      <c r="I216" s="1"/>
      <c r="J216" s="1"/>
      <c r="K216" s="1"/>
      <c r="L216" s="1"/>
      <c r="M216" s="1"/>
      <c r="N216" s="1"/>
      <c r="O216" s="1"/>
      <c r="P216" s="1"/>
      <c r="Q216" s="1"/>
      <c r="R216" s="1"/>
      <c r="S216" s="1"/>
      <c r="T216" s="1"/>
      <c r="U216" s="1"/>
      <c r="V216" s="1"/>
      <c r="W216" s="1"/>
      <c r="X216" s="1"/>
    </row>
    <row r="217" spans="1:24" ht="12.75" x14ac:dyDescent="0.2">
      <c r="A217" s="1"/>
      <c r="B217" s="1"/>
      <c r="C217" s="1"/>
      <c r="D217" s="1"/>
      <c r="E217" s="1"/>
      <c r="F217" s="6"/>
      <c r="G217" s="1"/>
      <c r="H217" s="1"/>
      <c r="I217" s="1"/>
      <c r="J217" s="1"/>
      <c r="K217" s="1"/>
      <c r="L217" s="1"/>
      <c r="M217" s="1"/>
      <c r="N217" s="1"/>
      <c r="O217" s="1"/>
      <c r="P217" s="1"/>
      <c r="Q217" s="1"/>
      <c r="R217" s="1"/>
      <c r="S217" s="1"/>
      <c r="T217" s="1"/>
      <c r="U217" s="1"/>
      <c r="V217" s="1"/>
      <c r="W217" s="1"/>
      <c r="X217" s="1"/>
    </row>
    <row r="218" spans="1:24" ht="12.75" x14ac:dyDescent="0.2">
      <c r="A218" s="1"/>
      <c r="B218" s="1"/>
      <c r="C218" s="1"/>
      <c r="D218" s="1"/>
      <c r="E218" s="1"/>
      <c r="F218" s="6"/>
      <c r="G218" s="1"/>
      <c r="H218" s="1"/>
      <c r="I218" s="1"/>
      <c r="J218" s="1"/>
      <c r="K218" s="1"/>
      <c r="L218" s="1"/>
      <c r="M218" s="1"/>
      <c r="N218" s="1"/>
      <c r="O218" s="1"/>
      <c r="P218" s="1"/>
      <c r="Q218" s="1"/>
      <c r="R218" s="1"/>
      <c r="S218" s="1"/>
      <c r="T218" s="1"/>
      <c r="U218" s="1"/>
      <c r="V218" s="1"/>
      <c r="W218" s="1"/>
      <c r="X218" s="1"/>
    </row>
    <row r="219" spans="1:24" ht="12.75" x14ac:dyDescent="0.2">
      <c r="A219" s="1"/>
      <c r="B219" s="1"/>
      <c r="C219" s="1"/>
      <c r="D219" s="1"/>
      <c r="E219" s="1"/>
      <c r="F219" s="6"/>
      <c r="G219" s="1"/>
      <c r="H219" s="1"/>
      <c r="I219" s="1"/>
      <c r="J219" s="1"/>
      <c r="K219" s="1"/>
      <c r="L219" s="1"/>
      <c r="M219" s="1"/>
      <c r="N219" s="1"/>
      <c r="O219" s="1"/>
      <c r="P219" s="1"/>
      <c r="Q219" s="1"/>
      <c r="R219" s="1"/>
      <c r="S219" s="1"/>
      <c r="T219" s="1"/>
      <c r="U219" s="1"/>
      <c r="V219" s="1"/>
      <c r="W219" s="1"/>
      <c r="X219" s="1"/>
    </row>
    <row r="220" spans="1:24" ht="12.75" x14ac:dyDescent="0.2">
      <c r="A220" s="1"/>
      <c r="B220" s="1"/>
      <c r="C220" s="1"/>
      <c r="D220" s="1"/>
      <c r="E220" s="1"/>
      <c r="F220" s="6"/>
      <c r="G220" s="1"/>
      <c r="H220" s="1"/>
      <c r="I220" s="1"/>
      <c r="J220" s="1"/>
      <c r="K220" s="1"/>
      <c r="L220" s="1"/>
      <c r="M220" s="1"/>
      <c r="N220" s="1"/>
      <c r="O220" s="1"/>
      <c r="P220" s="1"/>
      <c r="Q220" s="1"/>
      <c r="R220" s="1"/>
      <c r="S220" s="1"/>
      <c r="T220" s="1"/>
      <c r="U220" s="1"/>
      <c r="V220" s="1"/>
      <c r="W220" s="1"/>
      <c r="X220" s="1"/>
    </row>
    <row r="221" spans="1:24" ht="12.75" x14ac:dyDescent="0.2">
      <c r="F221" s="7"/>
    </row>
    <row r="222" spans="1:24" ht="12.75" x14ac:dyDescent="0.2">
      <c r="F222" s="7"/>
    </row>
    <row r="223" spans="1:24" ht="12.75" x14ac:dyDescent="0.2">
      <c r="F223" s="7"/>
    </row>
    <row r="224" spans="1:24" ht="12.75" x14ac:dyDescent="0.2">
      <c r="F224" s="7"/>
    </row>
    <row r="225" spans="6:6" ht="12.75" x14ac:dyDescent="0.2">
      <c r="F225" s="7"/>
    </row>
    <row r="226" spans="6:6" ht="12.75" x14ac:dyDescent="0.2">
      <c r="F226" s="7"/>
    </row>
    <row r="227" spans="6:6" ht="12.75" x14ac:dyDescent="0.2">
      <c r="F227" s="7"/>
    </row>
    <row r="228" spans="6:6" ht="12.75" x14ac:dyDescent="0.2">
      <c r="F228" s="7"/>
    </row>
    <row r="229" spans="6:6" ht="12.75" x14ac:dyDescent="0.2">
      <c r="F229" s="7"/>
    </row>
    <row r="230" spans="6:6" ht="12.75" x14ac:dyDescent="0.2">
      <c r="F230" s="7"/>
    </row>
    <row r="231" spans="6:6" ht="12.75" x14ac:dyDescent="0.2">
      <c r="F231" s="7"/>
    </row>
    <row r="232" spans="6:6" ht="12.75" x14ac:dyDescent="0.2">
      <c r="F232" s="7"/>
    </row>
    <row r="233" spans="6:6" ht="12.75" x14ac:dyDescent="0.2">
      <c r="F233" s="7"/>
    </row>
    <row r="234" spans="6:6" ht="12.75" x14ac:dyDescent="0.2">
      <c r="F234" s="7"/>
    </row>
    <row r="235" spans="6:6" ht="12.75" x14ac:dyDescent="0.2">
      <c r="F235" s="7"/>
    </row>
    <row r="236" spans="6:6" ht="12.75" x14ac:dyDescent="0.2">
      <c r="F236" s="7"/>
    </row>
    <row r="237" spans="6:6" ht="12.75" x14ac:dyDescent="0.2">
      <c r="F237" s="7"/>
    </row>
    <row r="238" spans="6:6" ht="12.75" x14ac:dyDescent="0.2">
      <c r="F238" s="7"/>
    </row>
    <row r="239" spans="6:6" ht="12.75" x14ac:dyDescent="0.2">
      <c r="F239" s="7"/>
    </row>
    <row r="240" spans="6:6" ht="12.75" x14ac:dyDescent="0.2">
      <c r="F240" s="7"/>
    </row>
    <row r="241" spans="6:6" ht="12.75" x14ac:dyDescent="0.2">
      <c r="F241" s="7"/>
    </row>
    <row r="242" spans="6:6" ht="12.75" x14ac:dyDescent="0.2">
      <c r="F242" s="7"/>
    </row>
    <row r="243" spans="6:6" ht="12.75" x14ac:dyDescent="0.2">
      <c r="F243" s="7"/>
    </row>
    <row r="244" spans="6:6" ht="12.75" x14ac:dyDescent="0.2">
      <c r="F244" s="7"/>
    </row>
    <row r="245" spans="6:6" ht="12.75" x14ac:dyDescent="0.2">
      <c r="F245" s="7"/>
    </row>
    <row r="246" spans="6:6" ht="12.75" x14ac:dyDescent="0.2">
      <c r="F246" s="7"/>
    </row>
    <row r="247" spans="6:6" ht="12.75" x14ac:dyDescent="0.2">
      <c r="F247" s="7"/>
    </row>
    <row r="248" spans="6:6" ht="12.75" x14ac:dyDescent="0.2">
      <c r="F248" s="7"/>
    </row>
    <row r="249" spans="6:6" ht="12.75" x14ac:dyDescent="0.2">
      <c r="F249" s="7"/>
    </row>
    <row r="250" spans="6:6" ht="12.75" x14ac:dyDescent="0.2">
      <c r="F250" s="7"/>
    </row>
    <row r="251" spans="6:6" ht="12.75" x14ac:dyDescent="0.2">
      <c r="F251" s="7"/>
    </row>
    <row r="252" spans="6:6" ht="12.75" x14ac:dyDescent="0.2">
      <c r="F252" s="7"/>
    </row>
    <row r="253" spans="6:6" ht="12.75" x14ac:dyDescent="0.2">
      <c r="F253" s="7"/>
    </row>
    <row r="254" spans="6:6" ht="12.75" x14ac:dyDescent="0.2">
      <c r="F254" s="7"/>
    </row>
    <row r="255" spans="6:6" ht="12.75" x14ac:dyDescent="0.2">
      <c r="F255" s="7"/>
    </row>
    <row r="256" spans="6:6" ht="12.75" x14ac:dyDescent="0.2">
      <c r="F256" s="7"/>
    </row>
    <row r="257" spans="6:6" ht="12.75" x14ac:dyDescent="0.2">
      <c r="F257" s="7"/>
    </row>
    <row r="258" spans="6:6" ht="12.75" x14ac:dyDescent="0.2">
      <c r="F258" s="7"/>
    </row>
    <row r="259" spans="6:6" ht="12.75" x14ac:dyDescent="0.2">
      <c r="F259" s="7"/>
    </row>
    <row r="260" spans="6:6" ht="12.75" x14ac:dyDescent="0.2">
      <c r="F260" s="7"/>
    </row>
    <row r="261" spans="6:6" ht="12.75" x14ac:dyDescent="0.2">
      <c r="F261" s="7"/>
    </row>
    <row r="262" spans="6:6" ht="12.75" x14ac:dyDescent="0.2">
      <c r="F262" s="7"/>
    </row>
    <row r="263" spans="6:6" ht="12.75" x14ac:dyDescent="0.2">
      <c r="F263" s="7"/>
    </row>
    <row r="264" spans="6:6" ht="12.75" x14ac:dyDescent="0.2">
      <c r="F264" s="7"/>
    </row>
    <row r="265" spans="6:6" ht="12.75" x14ac:dyDescent="0.2">
      <c r="F265" s="7"/>
    </row>
    <row r="266" spans="6:6" ht="12.75" x14ac:dyDescent="0.2">
      <c r="F266" s="7"/>
    </row>
    <row r="267" spans="6:6" ht="12.75" x14ac:dyDescent="0.2">
      <c r="F267" s="7"/>
    </row>
    <row r="268" spans="6:6" ht="12.75" x14ac:dyDescent="0.2">
      <c r="F268" s="7"/>
    </row>
    <row r="269" spans="6:6" ht="12.75" x14ac:dyDescent="0.2">
      <c r="F269" s="7"/>
    </row>
    <row r="270" spans="6:6" ht="12.75" x14ac:dyDescent="0.2">
      <c r="F270" s="7"/>
    </row>
    <row r="271" spans="6:6" ht="12.75" x14ac:dyDescent="0.2">
      <c r="F271" s="7"/>
    </row>
    <row r="272" spans="6:6" ht="12.75" x14ac:dyDescent="0.2">
      <c r="F272" s="7"/>
    </row>
    <row r="273" spans="6:6" ht="12.75" x14ac:dyDescent="0.2">
      <c r="F273" s="7"/>
    </row>
    <row r="274" spans="6:6" ht="12.75" x14ac:dyDescent="0.2">
      <c r="F274" s="7"/>
    </row>
    <row r="275" spans="6:6" ht="12.75" x14ac:dyDescent="0.2">
      <c r="F275" s="7"/>
    </row>
    <row r="276" spans="6:6" ht="12.75" x14ac:dyDescent="0.2">
      <c r="F276" s="7"/>
    </row>
    <row r="277" spans="6:6" ht="12.75" x14ac:dyDescent="0.2">
      <c r="F277" s="7"/>
    </row>
    <row r="278" spans="6:6" ht="12.75" x14ac:dyDescent="0.2">
      <c r="F278" s="7"/>
    </row>
    <row r="279" spans="6:6" ht="12.75" x14ac:dyDescent="0.2">
      <c r="F279" s="7"/>
    </row>
    <row r="280" spans="6:6" ht="12.75" x14ac:dyDescent="0.2">
      <c r="F280" s="7"/>
    </row>
    <row r="281" spans="6:6" ht="12.75" x14ac:dyDescent="0.2">
      <c r="F281" s="7"/>
    </row>
    <row r="282" spans="6:6" ht="12.75" x14ac:dyDescent="0.2">
      <c r="F282" s="7"/>
    </row>
    <row r="283" spans="6:6" ht="12.75" x14ac:dyDescent="0.2">
      <c r="F283" s="7"/>
    </row>
    <row r="284" spans="6:6" ht="12.75" x14ac:dyDescent="0.2">
      <c r="F284" s="7"/>
    </row>
    <row r="285" spans="6:6" ht="12.75" x14ac:dyDescent="0.2">
      <c r="F285" s="7"/>
    </row>
    <row r="286" spans="6:6" ht="12.75" x14ac:dyDescent="0.2">
      <c r="F286" s="7"/>
    </row>
    <row r="287" spans="6:6" ht="12.75" x14ac:dyDescent="0.2">
      <c r="F287" s="7"/>
    </row>
    <row r="288" spans="6:6" ht="12.75" x14ac:dyDescent="0.2">
      <c r="F288" s="7"/>
    </row>
    <row r="289" spans="6:6" ht="12.75" x14ac:dyDescent="0.2">
      <c r="F289" s="7"/>
    </row>
    <row r="290" spans="6:6" ht="12.75" x14ac:dyDescent="0.2">
      <c r="F290" s="7"/>
    </row>
    <row r="291" spans="6:6" ht="12.75" x14ac:dyDescent="0.2">
      <c r="F291" s="7"/>
    </row>
    <row r="292" spans="6:6" ht="12.75" x14ac:dyDescent="0.2">
      <c r="F292" s="7"/>
    </row>
    <row r="293" spans="6:6" ht="12.75" x14ac:dyDescent="0.2">
      <c r="F293" s="7"/>
    </row>
    <row r="294" spans="6:6" ht="12.75" x14ac:dyDescent="0.2">
      <c r="F294" s="7"/>
    </row>
    <row r="295" spans="6:6" ht="12.75" x14ac:dyDescent="0.2">
      <c r="F295" s="7"/>
    </row>
    <row r="296" spans="6:6" ht="12.75" x14ac:dyDescent="0.2">
      <c r="F296" s="7"/>
    </row>
    <row r="297" spans="6:6" ht="12.75" x14ac:dyDescent="0.2">
      <c r="F297" s="7"/>
    </row>
    <row r="298" spans="6:6" ht="12.75" x14ac:dyDescent="0.2">
      <c r="F298" s="7"/>
    </row>
    <row r="299" spans="6:6" ht="12.75" x14ac:dyDescent="0.2">
      <c r="F299" s="7"/>
    </row>
    <row r="300" spans="6:6" ht="12.75" x14ac:dyDescent="0.2">
      <c r="F300" s="7"/>
    </row>
    <row r="301" spans="6:6" ht="12.75" x14ac:dyDescent="0.2">
      <c r="F301" s="7"/>
    </row>
    <row r="302" spans="6:6" ht="12.75" x14ac:dyDescent="0.2">
      <c r="F302" s="7"/>
    </row>
    <row r="303" spans="6:6" ht="12.75" x14ac:dyDescent="0.2">
      <c r="F303" s="7"/>
    </row>
    <row r="304" spans="6:6" ht="12.75" x14ac:dyDescent="0.2">
      <c r="F304" s="7"/>
    </row>
    <row r="305" spans="6:6" ht="12.75" x14ac:dyDescent="0.2">
      <c r="F305" s="7"/>
    </row>
    <row r="306" spans="6:6" ht="12.75" x14ac:dyDescent="0.2">
      <c r="F306" s="7"/>
    </row>
    <row r="307" spans="6:6" ht="12.75" x14ac:dyDescent="0.2">
      <c r="F307" s="7"/>
    </row>
    <row r="308" spans="6:6" ht="12.75" x14ac:dyDescent="0.2">
      <c r="F308" s="7"/>
    </row>
    <row r="309" spans="6:6" ht="12.75" x14ac:dyDescent="0.2">
      <c r="F309" s="7"/>
    </row>
    <row r="310" spans="6:6" ht="12.75" x14ac:dyDescent="0.2">
      <c r="F310" s="7"/>
    </row>
    <row r="311" spans="6:6" ht="12.75" x14ac:dyDescent="0.2">
      <c r="F311" s="7"/>
    </row>
    <row r="312" spans="6:6" ht="12.75" x14ac:dyDescent="0.2">
      <c r="F312" s="7"/>
    </row>
    <row r="313" spans="6:6" ht="12.75" x14ac:dyDescent="0.2">
      <c r="F313" s="7"/>
    </row>
    <row r="314" spans="6:6" ht="12.75" x14ac:dyDescent="0.2">
      <c r="F314" s="7"/>
    </row>
    <row r="315" spans="6:6" ht="12.75" x14ac:dyDescent="0.2">
      <c r="F315" s="7"/>
    </row>
    <row r="316" spans="6:6" ht="12.75" x14ac:dyDescent="0.2">
      <c r="F316" s="7"/>
    </row>
    <row r="317" spans="6:6" ht="12.75" x14ac:dyDescent="0.2">
      <c r="F317" s="7"/>
    </row>
    <row r="318" spans="6:6" ht="12.75" x14ac:dyDescent="0.2">
      <c r="F318" s="7"/>
    </row>
    <row r="319" spans="6:6" ht="12.75" x14ac:dyDescent="0.2">
      <c r="F319" s="7"/>
    </row>
    <row r="320" spans="6:6" ht="12.75" x14ac:dyDescent="0.2">
      <c r="F320" s="7"/>
    </row>
    <row r="321" spans="6:6" ht="12.75" x14ac:dyDescent="0.2">
      <c r="F321" s="7"/>
    </row>
    <row r="322" spans="6:6" ht="12.75" x14ac:dyDescent="0.2">
      <c r="F322" s="7"/>
    </row>
    <row r="323" spans="6:6" ht="12.75" x14ac:dyDescent="0.2">
      <c r="F323" s="7"/>
    </row>
    <row r="324" spans="6:6" ht="12.75" x14ac:dyDescent="0.2">
      <c r="F324" s="7"/>
    </row>
    <row r="325" spans="6:6" ht="12.75" x14ac:dyDescent="0.2">
      <c r="F325" s="7"/>
    </row>
    <row r="326" spans="6:6" ht="12.75" x14ac:dyDescent="0.2">
      <c r="F326" s="7"/>
    </row>
    <row r="327" spans="6:6" ht="12.75" x14ac:dyDescent="0.2">
      <c r="F327" s="7"/>
    </row>
    <row r="328" spans="6:6" ht="12.75" x14ac:dyDescent="0.2">
      <c r="F328" s="7"/>
    </row>
    <row r="329" spans="6:6" ht="12.75" x14ac:dyDescent="0.2">
      <c r="F329" s="7"/>
    </row>
    <row r="330" spans="6:6" ht="12.75" x14ac:dyDescent="0.2">
      <c r="F330" s="7"/>
    </row>
    <row r="331" spans="6:6" ht="12.75" x14ac:dyDescent="0.2">
      <c r="F331" s="7"/>
    </row>
    <row r="332" spans="6:6" ht="12.75" x14ac:dyDescent="0.2">
      <c r="F332" s="7"/>
    </row>
    <row r="333" spans="6:6" ht="12.75" x14ac:dyDescent="0.2">
      <c r="F333" s="7"/>
    </row>
    <row r="334" spans="6:6" ht="12.75" x14ac:dyDescent="0.2">
      <c r="F334" s="7"/>
    </row>
    <row r="335" spans="6:6" ht="12.75" x14ac:dyDescent="0.2">
      <c r="F335" s="7"/>
    </row>
    <row r="336" spans="6:6" ht="12.75" x14ac:dyDescent="0.2">
      <c r="F336" s="7"/>
    </row>
    <row r="337" spans="6:6" ht="12.75" x14ac:dyDescent="0.2">
      <c r="F337" s="7"/>
    </row>
    <row r="338" spans="6:6" ht="12.75" x14ac:dyDescent="0.2">
      <c r="F338" s="7"/>
    </row>
    <row r="339" spans="6:6" ht="12.75" x14ac:dyDescent="0.2">
      <c r="F339" s="7"/>
    </row>
    <row r="340" spans="6:6" ht="12.75" x14ac:dyDescent="0.2">
      <c r="F340" s="7"/>
    </row>
    <row r="341" spans="6:6" ht="12.75" x14ac:dyDescent="0.2">
      <c r="F341" s="7"/>
    </row>
    <row r="342" spans="6:6" ht="12.75" x14ac:dyDescent="0.2">
      <c r="F342" s="7"/>
    </row>
    <row r="343" spans="6:6" ht="12.75" x14ac:dyDescent="0.2">
      <c r="F343" s="7"/>
    </row>
    <row r="344" spans="6:6" ht="12.75" x14ac:dyDescent="0.2">
      <c r="F344" s="7"/>
    </row>
    <row r="345" spans="6:6" ht="12.75" x14ac:dyDescent="0.2">
      <c r="F345" s="7"/>
    </row>
    <row r="346" spans="6:6" ht="12.75" x14ac:dyDescent="0.2">
      <c r="F346" s="7"/>
    </row>
    <row r="347" spans="6:6" ht="12.75" x14ac:dyDescent="0.2">
      <c r="F347" s="7"/>
    </row>
    <row r="348" spans="6:6" ht="12.75" x14ac:dyDescent="0.2">
      <c r="F348" s="7"/>
    </row>
    <row r="349" spans="6:6" ht="12.75" x14ac:dyDescent="0.2">
      <c r="F349" s="7"/>
    </row>
    <row r="350" spans="6:6" ht="12.75" x14ac:dyDescent="0.2">
      <c r="F350" s="7"/>
    </row>
    <row r="351" spans="6:6" ht="12.75" x14ac:dyDescent="0.2">
      <c r="F351" s="7"/>
    </row>
    <row r="352" spans="6:6" ht="12.75" x14ac:dyDescent="0.2">
      <c r="F352" s="7"/>
    </row>
    <row r="353" spans="6:6" ht="12.75" x14ac:dyDescent="0.2">
      <c r="F353" s="7"/>
    </row>
    <row r="354" spans="6:6" ht="12.75" x14ac:dyDescent="0.2">
      <c r="F354" s="7"/>
    </row>
    <row r="355" spans="6:6" ht="12.75" x14ac:dyDescent="0.2">
      <c r="F355" s="7"/>
    </row>
    <row r="356" spans="6:6" ht="12.75" x14ac:dyDescent="0.2">
      <c r="F356" s="7"/>
    </row>
    <row r="357" spans="6:6" ht="12.75" x14ac:dyDescent="0.2">
      <c r="F357" s="7"/>
    </row>
    <row r="358" spans="6:6" ht="12.75" x14ac:dyDescent="0.2">
      <c r="F358" s="7"/>
    </row>
    <row r="359" spans="6:6" ht="12.75" x14ac:dyDescent="0.2">
      <c r="F359" s="7"/>
    </row>
    <row r="360" spans="6:6" ht="12.75" x14ac:dyDescent="0.2">
      <c r="F360" s="7"/>
    </row>
    <row r="361" spans="6:6" ht="12.75" x14ac:dyDescent="0.2">
      <c r="F361" s="7"/>
    </row>
    <row r="362" spans="6:6" ht="12.75" x14ac:dyDescent="0.2">
      <c r="F362" s="7"/>
    </row>
    <row r="363" spans="6:6" ht="12.75" x14ac:dyDescent="0.2">
      <c r="F363" s="7"/>
    </row>
    <row r="364" spans="6:6" ht="12.75" x14ac:dyDescent="0.2">
      <c r="F364" s="7"/>
    </row>
    <row r="365" spans="6:6" ht="12.75" x14ac:dyDescent="0.2">
      <c r="F365" s="7"/>
    </row>
    <row r="366" spans="6:6" ht="12.75" x14ac:dyDescent="0.2">
      <c r="F366" s="7"/>
    </row>
    <row r="367" spans="6:6" ht="12.75" x14ac:dyDescent="0.2">
      <c r="F367" s="7"/>
    </row>
    <row r="368" spans="6:6" ht="12.75" x14ac:dyDescent="0.2">
      <c r="F368" s="7"/>
    </row>
    <row r="369" spans="6:6" ht="12.75" x14ac:dyDescent="0.2">
      <c r="F369" s="7"/>
    </row>
    <row r="370" spans="6:6" ht="12.75" x14ac:dyDescent="0.2">
      <c r="F370" s="7"/>
    </row>
    <row r="371" spans="6:6" ht="12.75" x14ac:dyDescent="0.2">
      <c r="F371" s="7"/>
    </row>
    <row r="372" spans="6:6" ht="12.75" x14ac:dyDescent="0.2">
      <c r="F372" s="7"/>
    </row>
    <row r="373" spans="6:6" ht="12.75" x14ac:dyDescent="0.2">
      <c r="F373" s="7"/>
    </row>
    <row r="374" spans="6:6" ht="12.75" x14ac:dyDescent="0.2">
      <c r="F374" s="7"/>
    </row>
    <row r="375" spans="6:6" ht="12.75" x14ac:dyDescent="0.2">
      <c r="F375" s="7"/>
    </row>
    <row r="376" spans="6:6" ht="12.75" x14ac:dyDescent="0.2">
      <c r="F376" s="7"/>
    </row>
    <row r="377" spans="6:6" ht="12.75" x14ac:dyDescent="0.2">
      <c r="F377" s="7"/>
    </row>
    <row r="378" spans="6:6" ht="12.75" x14ac:dyDescent="0.2">
      <c r="F378" s="7"/>
    </row>
    <row r="379" spans="6:6" ht="12.75" x14ac:dyDescent="0.2">
      <c r="F379" s="7"/>
    </row>
    <row r="380" spans="6:6" ht="12.75" x14ac:dyDescent="0.2">
      <c r="F380" s="7"/>
    </row>
    <row r="381" spans="6:6" ht="12.75" x14ac:dyDescent="0.2">
      <c r="F381" s="7"/>
    </row>
    <row r="382" spans="6:6" ht="12.75" x14ac:dyDescent="0.2">
      <c r="F382" s="7"/>
    </row>
    <row r="383" spans="6:6" ht="12.75" x14ac:dyDescent="0.2">
      <c r="F383" s="7"/>
    </row>
    <row r="384" spans="6:6" ht="12.75" x14ac:dyDescent="0.2">
      <c r="F384" s="7"/>
    </row>
    <row r="385" spans="6:6" ht="12.75" x14ac:dyDescent="0.2">
      <c r="F385" s="7"/>
    </row>
    <row r="386" spans="6:6" ht="12.75" x14ac:dyDescent="0.2">
      <c r="F386" s="7"/>
    </row>
    <row r="387" spans="6:6" ht="12.75" x14ac:dyDescent="0.2">
      <c r="F387" s="7"/>
    </row>
    <row r="388" spans="6:6" ht="12.75" x14ac:dyDescent="0.2">
      <c r="F388" s="7"/>
    </row>
    <row r="389" spans="6:6" ht="12.75" x14ac:dyDescent="0.2">
      <c r="F389" s="7"/>
    </row>
    <row r="390" spans="6:6" ht="12.75" x14ac:dyDescent="0.2">
      <c r="F390" s="7"/>
    </row>
    <row r="391" spans="6:6" ht="12.75" x14ac:dyDescent="0.2">
      <c r="F391" s="7"/>
    </row>
    <row r="392" spans="6:6" ht="12.75" x14ac:dyDescent="0.2">
      <c r="F392" s="7"/>
    </row>
    <row r="393" spans="6:6" ht="12.75" x14ac:dyDescent="0.2">
      <c r="F393" s="7"/>
    </row>
    <row r="394" spans="6:6" ht="12.75" x14ac:dyDescent="0.2">
      <c r="F394" s="7"/>
    </row>
    <row r="395" spans="6:6" ht="12.75" x14ac:dyDescent="0.2">
      <c r="F395" s="7"/>
    </row>
    <row r="396" spans="6:6" ht="12.75" x14ac:dyDescent="0.2">
      <c r="F396" s="7"/>
    </row>
    <row r="397" spans="6:6" ht="12.75" x14ac:dyDescent="0.2">
      <c r="F397" s="7"/>
    </row>
    <row r="398" spans="6:6" ht="12.75" x14ac:dyDescent="0.2">
      <c r="F398" s="7"/>
    </row>
    <row r="399" spans="6:6" ht="12.75" x14ac:dyDescent="0.2">
      <c r="F399" s="7"/>
    </row>
    <row r="400" spans="6:6" ht="12.75" x14ac:dyDescent="0.2">
      <c r="F400" s="7"/>
    </row>
    <row r="401" spans="6:6" ht="12.75" x14ac:dyDescent="0.2">
      <c r="F401" s="7"/>
    </row>
    <row r="402" spans="6:6" ht="12.75" x14ac:dyDescent="0.2">
      <c r="F402" s="7"/>
    </row>
    <row r="403" spans="6:6" ht="12.75" x14ac:dyDescent="0.2">
      <c r="F403" s="7"/>
    </row>
    <row r="404" spans="6:6" ht="12.75" x14ac:dyDescent="0.2">
      <c r="F404" s="7"/>
    </row>
    <row r="405" spans="6:6" ht="12.75" x14ac:dyDescent="0.2">
      <c r="F405" s="7"/>
    </row>
    <row r="406" spans="6:6" ht="12.75" x14ac:dyDescent="0.2">
      <c r="F406" s="7"/>
    </row>
    <row r="407" spans="6:6" ht="12.75" x14ac:dyDescent="0.2">
      <c r="F407" s="7"/>
    </row>
    <row r="408" spans="6:6" ht="12.75" x14ac:dyDescent="0.2">
      <c r="F408" s="7"/>
    </row>
    <row r="409" spans="6:6" ht="12.75" x14ac:dyDescent="0.2">
      <c r="F409" s="7"/>
    </row>
    <row r="410" spans="6:6" ht="12.75" x14ac:dyDescent="0.2">
      <c r="F410" s="7"/>
    </row>
    <row r="411" spans="6:6" ht="12.75" x14ac:dyDescent="0.2">
      <c r="F411" s="7"/>
    </row>
    <row r="412" spans="6:6" ht="12.75" x14ac:dyDescent="0.2">
      <c r="F412" s="7"/>
    </row>
    <row r="413" spans="6:6" ht="12.75" x14ac:dyDescent="0.2">
      <c r="F413" s="7"/>
    </row>
    <row r="414" spans="6:6" ht="12.75" x14ac:dyDescent="0.2">
      <c r="F414" s="7"/>
    </row>
    <row r="415" spans="6:6" ht="12.75" x14ac:dyDescent="0.2">
      <c r="F415" s="7"/>
    </row>
    <row r="416" spans="6:6" ht="12.75" x14ac:dyDescent="0.2">
      <c r="F416" s="7"/>
    </row>
    <row r="417" spans="6:6" ht="12.75" x14ac:dyDescent="0.2">
      <c r="F417" s="7"/>
    </row>
    <row r="418" spans="6:6" ht="12.75" x14ac:dyDescent="0.2">
      <c r="F418" s="7"/>
    </row>
    <row r="419" spans="6:6" ht="12.75" x14ac:dyDescent="0.2">
      <c r="F419" s="7"/>
    </row>
    <row r="420" spans="6:6" ht="12.75" x14ac:dyDescent="0.2">
      <c r="F420" s="7"/>
    </row>
    <row r="421" spans="6:6" ht="12.75" x14ac:dyDescent="0.2">
      <c r="F421" s="7"/>
    </row>
    <row r="422" spans="6:6" ht="12.75" x14ac:dyDescent="0.2">
      <c r="F422" s="7"/>
    </row>
    <row r="423" spans="6:6" ht="12.75" x14ac:dyDescent="0.2">
      <c r="F423" s="7"/>
    </row>
    <row r="424" spans="6:6" ht="12.75" x14ac:dyDescent="0.2">
      <c r="F424" s="7"/>
    </row>
    <row r="425" spans="6:6" ht="12.75" x14ac:dyDescent="0.2">
      <c r="F425" s="7"/>
    </row>
    <row r="426" spans="6:6" ht="12.75" x14ac:dyDescent="0.2">
      <c r="F426" s="7"/>
    </row>
    <row r="427" spans="6:6" ht="12.75" x14ac:dyDescent="0.2">
      <c r="F427" s="7"/>
    </row>
    <row r="428" spans="6:6" ht="12.75" x14ac:dyDescent="0.2">
      <c r="F428" s="7"/>
    </row>
    <row r="429" spans="6:6" ht="12.75" x14ac:dyDescent="0.2">
      <c r="F429" s="7"/>
    </row>
    <row r="430" spans="6:6" ht="12.75" x14ac:dyDescent="0.2">
      <c r="F430" s="7"/>
    </row>
    <row r="431" spans="6:6" ht="12.75" x14ac:dyDescent="0.2">
      <c r="F431" s="7"/>
    </row>
    <row r="432" spans="6:6" ht="12.75" x14ac:dyDescent="0.2">
      <c r="F432" s="7"/>
    </row>
    <row r="433" spans="6:6" ht="12.75" x14ac:dyDescent="0.2">
      <c r="F433" s="7"/>
    </row>
    <row r="434" spans="6:6" ht="12.75" x14ac:dyDescent="0.2">
      <c r="F434" s="7"/>
    </row>
    <row r="435" spans="6:6" ht="12.75" x14ac:dyDescent="0.2">
      <c r="F435" s="7"/>
    </row>
    <row r="436" spans="6:6" ht="12.75" x14ac:dyDescent="0.2">
      <c r="F436" s="7"/>
    </row>
    <row r="437" spans="6:6" ht="12.75" x14ac:dyDescent="0.2">
      <c r="F437" s="7"/>
    </row>
    <row r="438" spans="6:6" ht="12.75" x14ac:dyDescent="0.2">
      <c r="F438" s="7"/>
    </row>
    <row r="439" spans="6:6" ht="12.75" x14ac:dyDescent="0.2">
      <c r="F439" s="7"/>
    </row>
    <row r="440" spans="6:6" ht="12.75" x14ac:dyDescent="0.2">
      <c r="F440" s="7"/>
    </row>
    <row r="441" spans="6:6" ht="12.75" x14ac:dyDescent="0.2">
      <c r="F441" s="7"/>
    </row>
    <row r="442" spans="6:6" ht="12.75" x14ac:dyDescent="0.2">
      <c r="F442" s="7"/>
    </row>
    <row r="443" spans="6:6" ht="12.75" x14ac:dyDescent="0.2">
      <c r="F443" s="7"/>
    </row>
    <row r="444" spans="6:6" ht="12.75" x14ac:dyDescent="0.2">
      <c r="F444" s="7"/>
    </row>
    <row r="445" spans="6:6" ht="12.75" x14ac:dyDescent="0.2">
      <c r="F445" s="7"/>
    </row>
    <row r="446" spans="6:6" ht="12.75" x14ac:dyDescent="0.2">
      <c r="F446" s="7"/>
    </row>
    <row r="447" spans="6:6" ht="12.75" x14ac:dyDescent="0.2">
      <c r="F447" s="7"/>
    </row>
    <row r="448" spans="6:6" ht="12.75" x14ac:dyDescent="0.2">
      <c r="F448" s="7"/>
    </row>
    <row r="449" spans="6:6" ht="12.75" x14ac:dyDescent="0.2">
      <c r="F449" s="7"/>
    </row>
    <row r="450" spans="6:6" ht="12.75" x14ac:dyDescent="0.2">
      <c r="F450" s="7"/>
    </row>
    <row r="451" spans="6:6" ht="12.75" x14ac:dyDescent="0.2">
      <c r="F451" s="7"/>
    </row>
    <row r="452" spans="6:6" ht="12.75" x14ac:dyDescent="0.2">
      <c r="F452" s="7"/>
    </row>
    <row r="453" spans="6:6" ht="12.75" x14ac:dyDescent="0.2">
      <c r="F453" s="7"/>
    </row>
    <row r="454" spans="6:6" ht="12.75" x14ac:dyDescent="0.2">
      <c r="F454" s="7"/>
    </row>
    <row r="455" spans="6:6" ht="12.75" x14ac:dyDescent="0.2">
      <c r="F455" s="7"/>
    </row>
    <row r="456" spans="6:6" ht="12.75" x14ac:dyDescent="0.2">
      <c r="F456" s="7"/>
    </row>
    <row r="457" spans="6:6" ht="12.75" x14ac:dyDescent="0.2">
      <c r="F457" s="7"/>
    </row>
    <row r="458" spans="6:6" ht="12.75" x14ac:dyDescent="0.2">
      <c r="F458" s="7"/>
    </row>
    <row r="459" spans="6:6" ht="12.75" x14ac:dyDescent="0.2">
      <c r="F459" s="7"/>
    </row>
    <row r="460" spans="6:6" ht="12.75" x14ac:dyDescent="0.2">
      <c r="F460" s="7"/>
    </row>
    <row r="461" spans="6:6" ht="12.75" x14ac:dyDescent="0.2">
      <c r="F461" s="7"/>
    </row>
    <row r="462" spans="6:6" ht="12.75" x14ac:dyDescent="0.2">
      <c r="F462" s="7"/>
    </row>
    <row r="463" spans="6:6" ht="12.75" x14ac:dyDescent="0.2">
      <c r="F463" s="7"/>
    </row>
    <row r="464" spans="6:6" ht="12.75" x14ac:dyDescent="0.2">
      <c r="F464" s="7"/>
    </row>
    <row r="465" spans="6:6" ht="12.75" x14ac:dyDescent="0.2">
      <c r="F465" s="7"/>
    </row>
    <row r="466" spans="6:6" ht="12.75" x14ac:dyDescent="0.2">
      <c r="F466" s="7"/>
    </row>
    <row r="467" spans="6:6" ht="12.75" x14ac:dyDescent="0.2">
      <c r="F467" s="7"/>
    </row>
    <row r="468" spans="6:6" ht="12.75" x14ac:dyDescent="0.2">
      <c r="F468" s="7"/>
    </row>
    <row r="469" spans="6:6" ht="12.75" x14ac:dyDescent="0.2">
      <c r="F469" s="7"/>
    </row>
    <row r="470" spans="6:6" ht="12.75" x14ac:dyDescent="0.2">
      <c r="F470" s="7"/>
    </row>
    <row r="471" spans="6:6" ht="12.75" x14ac:dyDescent="0.2">
      <c r="F471" s="7"/>
    </row>
    <row r="472" spans="6:6" ht="12.75" x14ac:dyDescent="0.2">
      <c r="F472" s="7"/>
    </row>
    <row r="473" spans="6:6" ht="12.75" x14ac:dyDescent="0.2">
      <c r="F473" s="7"/>
    </row>
    <row r="474" spans="6:6" ht="12.75" x14ac:dyDescent="0.2">
      <c r="F474" s="7"/>
    </row>
    <row r="475" spans="6:6" ht="12.75" x14ac:dyDescent="0.2">
      <c r="F475" s="7"/>
    </row>
    <row r="476" spans="6:6" ht="12.75" x14ac:dyDescent="0.2">
      <c r="F476" s="7"/>
    </row>
    <row r="477" spans="6:6" ht="12.75" x14ac:dyDescent="0.2">
      <c r="F477" s="7"/>
    </row>
    <row r="478" spans="6:6" ht="12.75" x14ac:dyDescent="0.2">
      <c r="F478" s="7"/>
    </row>
    <row r="479" spans="6:6" ht="12.75" x14ac:dyDescent="0.2">
      <c r="F479" s="7"/>
    </row>
    <row r="480" spans="6:6" ht="12.75" x14ac:dyDescent="0.2">
      <c r="F480" s="7"/>
    </row>
    <row r="481" spans="6:6" ht="12.75" x14ac:dyDescent="0.2">
      <c r="F481" s="7"/>
    </row>
    <row r="482" spans="6:6" ht="12.75" x14ac:dyDescent="0.2">
      <c r="F482" s="7"/>
    </row>
    <row r="483" spans="6:6" ht="12.75" x14ac:dyDescent="0.2">
      <c r="F483" s="7"/>
    </row>
    <row r="484" spans="6:6" ht="12.75" x14ac:dyDescent="0.2">
      <c r="F484" s="7"/>
    </row>
    <row r="485" spans="6:6" ht="12.75" x14ac:dyDescent="0.2">
      <c r="F485" s="7"/>
    </row>
    <row r="486" spans="6:6" ht="12.75" x14ac:dyDescent="0.2">
      <c r="F486" s="7"/>
    </row>
    <row r="487" spans="6:6" ht="12.75" x14ac:dyDescent="0.2">
      <c r="F487" s="7"/>
    </row>
    <row r="488" spans="6:6" ht="12.75" x14ac:dyDescent="0.2">
      <c r="F488" s="7"/>
    </row>
    <row r="489" spans="6:6" ht="12.75" x14ac:dyDescent="0.2">
      <c r="F489" s="7"/>
    </row>
    <row r="490" spans="6:6" ht="12.75" x14ac:dyDescent="0.2">
      <c r="F490" s="7"/>
    </row>
    <row r="491" spans="6:6" ht="12.75" x14ac:dyDescent="0.2">
      <c r="F491" s="7"/>
    </row>
    <row r="492" spans="6:6" ht="12.75" x14ac:dyDescent="0.2">
      <c r="F492" s="7"/>
    </row>
    <row r="493" spans="6:6" ht="12.75" x14ac:dyDescent="0.2">
      <c r="F493" s="7"/>
    </row>
    <row r="494" spans="6:6" ht="12.75" x14ac:dyDescent="0.2">
      <c r="F494" s="7"/>
    </row>
    <row r="495" spans="6:6" ht="12.75" x14ac:dyDescent="0.2">
      <c r="F495" s="7"/>
    </row>
    <row r="496" spans="6:6" ht="12.75" x14ac:dyDescent="0.2">
      <c r="F496" s="7"/>
    </row>
    <row r="497" spans="6:6" ht="12.75" x14ac:dyDescent="0.2">
      <c r="F497" s="7"/>
    </row>
    <row r="498" spans="6:6" ht="12.75" x14ac:dyDescent="0.2">
      <c r="F498" s="7"/>
    </row>
    <row r="499" spans="6:6" ht="12.75" x14ac:dyDescent="0.2">
      <c r="F499" s="7"/>
    </row>
    <row r="500" spans="6:6" ht="12.75" x14ac:dyDescent="0.2">
      <c r="F500" s="7"/>
    </row>
    <row r="501" spans="6:6" ht="12.75" x14ac:dyDescent="0.2">
      <c r="F501" s="7"/>
    </row>
    <row r="502" spans="6:6" ht="12.75" x14ac:dyDescent="0.2">
      <c r="F502" s="7"/>
    </row>
    <row r="503" spans="6:6" ht="12.75" x14ac:dyDescent="0.2">
      <c r="F503" s="7"/>
    </row>
    <row r="504" spans="6:6" ht="12.75" x14ac:dyDescent="0.2">
      <c r="F504" s="7"/>
    </row>
    <row r="505" spans="6:6" ht="12.75" x14ac:dyDescent="0.2">
      <c r="F505" s="7"/>
    </row>
    <row r="506" spans="6:6" ht="12.75" x14ac:dyDescent="0.2">
      <c r="F506" s="7"/>
    </row>
    <row r="507" spans="6:6" ht="12.75" x14ac:dyDescent="0.2">
      <c r="F507" s="7"/>
    </row>
    <row r="508" spans="6:6" ht="12.75" x14ac:dyDescent="0.2">
      <c r="F508" s="7"/>
    </row>
    <row r="509" spans="6:6" ht="12.75" x14ac:dyDescent="0.2">
      <c r="F509" s="7"/>
    </row>
    <row r="510" spans="6:6" ht="12.75" x14ac:dyDescent="0.2">
      <c r="F510" s="7"/>
    </row>
    <row r="511" spans="6:6" ht="12.75" x14ac:dyDescent="0.2">
      <c r="F511" s="7"/>
    </row>
    <row r="512" spans="6:6" ht="12.75" x14ac:dyDescent="0.2">
      <c r="F512" s="7"/>
    </row>
    <row r="513" spans="6:6" ht="12.75" x14ac:dyDescent="0.2">
      <c r="F513" s="7"/>
    </row>
    <row r="514" spans="6:6" ht="12.75" x14ac:dyDescent="0.2">
      <c r="F514" s="7"/>
    </row>
    <row r="515" spans="6:6" ht="12.75" x14ac:dyDescent="0.2">
      <c r="F515" s="7"/>
    </row>
    <row r="516" spans="6:6" ht="12.75" x14ac:dyDescent="0.2">
      <c r="F516" s="7"/>
    </row>
    <row r="517" spans="6:6" ht="12.75" x14ac:dyDescent="0.2">
      <c r="F517" s="7"/>
    </row>
    <row r="518" spans="6:6" ht="12.75" x14ac:dyDescent="0.2">
      <c r="F518" s="7"/>
    </row>
    <row r="519" spans="6:6" ht="12.75" x14ac:dyDescent="0.2">
      <c r="F519" s="7"/>
    </row>
    <row r="520" spans="6:6" ht="12.75" x14ac:dyDescent="0.2">
      <c r="F520" s="7"/>
    </row>
    <row r="521" spans="6:6" ht="12.75" x14ac:dyDescent="0.2">
      <c r="F521" s="7"/>
    </row>
    <row r="522" spans="6:6" ht="12.75" x14ac:dyDescent="0.2">
      <c r="F522" s="7"/>
    </row>
    <row r="523" spans="6:6" ht="12.75" x14ac:dyDescent="0.2">
      <c r="F523" s="7"/>
    </row>
    <row r="524" spans="6:6" ht="12.75" x14ac:dyDescent="0.2">
      <c r="F524" s="7"/>
    </row>
    <row r="525" spans="6:6" ht="12.75" x14ac:dyDescent="0.2">
      <c r="F525" s="7"/>
    </row>
    <row r="526" spans="6:6" ht="12.75" x14ac:dyDescent="0.2">
      <c r="F526" s="7"/>
    </row>
    <row r="527" spans="6:6" ht="12.75" x14ac:dyDescent="0.2">
      <c r="F527" s="7"/>
    </row>
    <row r="528" spans="6:6" ht="12.75" x14ac:dyDescent="0.2">
      <c r="F528" s="7"/>
    </row>
    <row r="529" spans="6:6" ht="12.75" x14ac:dyDescent="0.2">
      <c r="F529" s="7"/>
    </row>
    <row r="530" spans="6:6" ht="12.75" x14ac:dyDescent="0.2">
      <c r="F530" s="7"/>
    </row>
    <row r="531" spans="6:6" ht="12.75" x14ac:dyDescent="0.2">
      <c r="F531" s="7"/>
    </row>
    <row r="532" spans="6:6" ht="12.75" x14ac:dyDescent="0.2">
      <c r="F532" s="7"/>
    </row>
    <row r="533" spans="6:6" ht="12.75" x14ac:dyDescent="0.2">
      <c r="F533" s="7"/>
    </row>
    <row r="534" spans="6:6" ht="12.75" x14ac:dyDescent="0.2">
      <c r="F534" s="7"/>
    </row>
    <row r="535" spans="6:6" ht="12.75" x14ac:dyDescent="0.2">
      <c r="F535" s="7"/>
    </row>
    <row r="536" spans="6:6" ht="12.75" x14ac:dyDescent="0.2">
      <c r="F536" s="7"/>
    </row>
    <row r="537" spans="6:6" ht="12.75" x14ac:dyDescent="0.2">
      <c r="F537" s="7"/>
    </row>
    <row r="538" spans="6:6" ht="12.75" x14ac:dyDescent="0.2">
      <c r="F538" s="7"/>
    </row>
    <row r="539" spans="6:6" ht="12.75" x14ac:dyDescent="0.2">
      <c r="F539" s="7"/>
    </row>
    <row r="540" spans="6:6" ht="12.75" x14ac:dyDescent="0.2">
      <c r="F540" s="7"/>
    </row>
    <row r="541" spans="6:6" ht="12.75" x14ac:dyDescent="0.2">
      <c r="F541" s="7"/>
    </row>
    <row r="542" spans="6:6" ht="12.75" x14ac:dyDescent="0.2">
      <c r="F542" s="7"/>
    </row>
    <row r="543" spans="6:6" ht="12.75" x14ac:dyDescent="0.2">
      <c r="F543" s="7"/>
    </row>
    <row r="544" spans="6:6" ht="12.75" x14ac:dyDescent="0.2">
      <c r="F544" s="7"/>
    </row>
    <row r="545" spans="6:6" ht="12.75" x14ac:dyDescent="0.2">
      <c r="F545" s="7"/>
    </row>
    <row r="546" spans="6:6" ht="12.75" x14ac:dyDescent="0.2">
      <c r="F546" s="7"/>
    </row>
    <row r="547" spans="6:6" ht="12.75" x14ac:dyDescent="0.2">
      <c r="F547" s="7"/>
    </row>
    <row r="548" spans="6:6" ht="12.75" x14ac:dyDescent="0.2">
      <c r="F548" s="7"/>
    </row>
    <row r="549" spans="6:6" ht="12.75" x14ac:dyDescent="0.2">
      <c r="F549" s="7"/>
    </row>
    <row r="550" spans="6:6" ht="12.75" x14ac:dyDescent="0.2">
      <c r="F550" s="7"/>
    </row>
    <row r="551" spans="6:6" ht="12.75" x14ac:dyDescent="0.2">
      <c r="F551" s="7"/>
    </row>
    <row r="552" spans="6:6" ht="12.75" x14ac:dyDescent="0.2">
      <c r="F552" s="7"/>
    </row>
    <row r="553" spans="6:6" ht="12.75" x14ac:dyDescent="0.2">
      <c r="F553" s="7"/>
    </row>
    <row r="554" spans="6:6" ht="12.75" x14ac:dyDescent="0.2">
      <c r="F554" s="7"/>
    </row>
    <row r="555" spans="6:6" ht="12.75" x14ac:dyDescent="0.2">
      <c r="F555" s="7"/>
    </row>
    <row r="556" spans="6:6" ht="12.75" x14ac:dyDescent="0.2">
      <c r="F556" s="7"/>
    </row>
    <row r="557" spans="6:6" ht="12.75" x14ac:dyDescent="0.2">
      <c r="F557" s="7"/>
    </row>
    <row r="558" spans="6:6" ht="12.75" x14ac:dyDescent="0.2">
      <c r="F558" s="7"/>
    </row>
    <row r="559" spans="6:6" ht="12.75" x14ac:dyDescent="0.2">
      <c r="F559" s="7"/>
    </row>
    <row r="560" spans="6:6" ht="12.75" x14ac:dyDescent="0.2">
      <c r="F560" s="7"/>
    </row>
    <row r="561" spans="6:6" ht="12.75" x14ac:dyDescent="0.2">
      <c r="F561" s="7"/>
    </row>
    <row r="562" spans="6:6" ht="12.75" x14ac:dyDescent="0.2">
      <c r="F562" s="7"/>
    </row>
    <row r="563" spans="6:6" ht="12.75" x14ac:dyDescent="0.2">
      <c r="F563" s="7"/>
    </row>
    <row r="564" spans="6:6" ht="12.75" x14ac:dyDescent="0.2">
      <c r="F564" s="7"/>
    </row>
    <row r="565" spans="6:6" ht="12.75" x14ac:dyDescent="0.2">
      <c r="F565" s="7"/>
    </row>
    <row r="566" spans="6:6" ht="12.75" x14ac:dyDescent="0.2">
      <c r="F566" s="7"/>
    </row>
    <row r="567" spans="6:6" ht="12.75" x14ac:dyDescent="0.2">
      <c r="F567" s="7"/>
    </row>
    <row r="568" spans="6:6" ht="12.75" x14ac:dyDescent="0.2">
      <c r="F568" s="7"/>
    </row>
    <row r="569" spans="6:6" ht="12.75" x14ac:dyDescent="0.2">
      <c r="F569" s="7"/>
    </row>
    <row r="570" spans="6:6" ht="12.75" x14ac:dyDescent="0.2">
      <c r="F570" s="7"/>
    </row>
    <row r="571" spans="6:6" ht="12.75" x14ac:dyDescent="0.2">
      <c r="F571" s="7"/>
    </row>
    <row r="572" spans="6:6" ht="12.75" x14ac:dyDescent="0.2">
      <c r="F572" s="7"/>
    </row>
    <row r="573" spans="6:6" ht="12.75" x14ac:dyDescent="0.2">
      <c r="F573" s="7"/>
    </row>
    <row r="574" spans="6:6" ht="12.75" x14ac:dyDescent="0.2">
      <c r="F574" s="7"/>
    </row>
    <row r="575" spans="6:6" ht="12.75" x14ac:dyDescent="0.2">
      <c r="F575" s="7"/>
    </row>
    <row r="576" spans="6:6" ht="12.75" x14ac:dyDescent="0.2">
      <c r="F576" s="7"/>
    </row>
    <row r="577" spans="6:6" ht="12.75" x14ac:dyDescent="0.2">
      <c r="F577" s="7"/>
    </row>
    <row r="578" spans="6:6" ht="12.75" x14ac:dyDescent="0.2">
      <c r="F578" s="7"/>
    </row>
    <row r="579" spans="6:6" ht="12.75" x14ac:dyDescent="0.2">
      <c r="F579" s="7"/>
    </row>
    <row r="580" spans="6:6" ht="12.75" x14ac:dyDescent="0.2">
      <c r="F580" s="7"/>
    </row>
    <row r="581" spans="6:6" ht="12.75" x14ac:dyDescent="0.2">
      <c r="F581" s="7"/>
    </row>
    <row r="582" spans="6:6" ht="12.75" x14ac:dyDescent="0.2">
      <c r="F582" s="7"/>
    </row>
    <row r="583" spans="6:6" ht="12.75" x14ac:dyDescent="0.2">
      <c r="F583" s="7"/>
    </row>
    <row r="584" spans="6:6" ht="12.75" x14ac:dyDescent="0.2">
      <c r="F584" s="7"/>
    </row>
    <row r="585" spans="6:6" ht="12.75" x14ac:dyDescent="0.2">
      <c r="F585" s="7"/>
    </row>
    <row r="586" spans="6:6" ht="12.75" x14ac:dyDescent="0.2">
      <c r="F586" s="7"/>
    </row>
    <row r="587" spans="6:6" ht="12.75" x14ac:dyDescent="0.2">
      <c r="F587" s="7"/>
    </row>
    <row r="588" spans="6:6" ht="12.75" x14ac:dyDescent="0.2">
      <c r="F588" s="7"/>
    </row>
    <row r="589" spans="6:6" ht="12.75" x14ac:dyDescent="0.2">
      <c r="F589" s="7"/>
    </row>
    <row r="590" spans="6:6" ht="12.75" x14ac:dyDescent="0.2">
      <c r="F590" s="7"/>
    </row>
    <row r="591" spans="6:6" ht="12.75" x14ac:dyDescent="0.2">
      <c r="F591" s="7"/>
    </row>
    <row r="592" spans="6:6" ht="12.75" x14ac:dyDescent="0.2">
      <c r="F592" s="7"/>
    </row>
    <row r="593" spans="6:6" ht="12.75" x14ac:dyDescent="0.2">
      <c r="F593" s="7"/>
    </row>
    <row r="594" spans="6:6" ht="12.75" x14ac:dyDescent="0.2">
      <c r="F594" s="7"/>
    </row>
    <row r="595" spans="6:6" ht="12.75" x14ac:dyDescent="0.2">
      <c r="F595" s="7"/>
    </row>
    <row r="596" spans="6:6" ht="12.75" x14ac:dyDescent="0.2">
      <c r="F596" s="7"/>
    </row>
    <row r="597" spans="6:6" ht="12.75" x14ac:dyDescent="0.2">
      <c r="F597" s="7"/>
    </row>
    <row r="598" spans="6:6" ht="12.75" x14ac:dyDescent="0.2">
      <c r="F598" s="7"/>
    </row>
    <row r="599" spans="6:6" ht="12.75" x14ac:dyDescent="0.2">
      <c r="F599" s="7"/>
    </row>
    <row r="600" spans="6:6" ht="12.75" x14ac:dyDescent="0.2">
      <c r="F600" s="7"/>
    </row>
    <row r="601" spans="6:6" ht="12.75" x14ac:dyDescent="0.2">
      <c r="F601" s="7"/>
    </row>
    <row r="602" spans="6:6" ht="12.75" x14ac:dyDescent="0.2">
      <c r="F602" s="7"/>
    </row>
    <row r="603" spans="6:6" ht="12.75" x14ac:dyDescent="0.2">
      <c r="F603" s="7"/>
    </row>
    <row r="604" spans="6:6" ht="12.75" x14ac:dyDescent="0.2">
      <c r="F604" s="7"/>
    </row>
    <row r="605" spans="6:6" ht="12.75" x14ac:dyDescent="0.2">
      <c r="F605" s="7"/>
    </row>
    <row r="606" spans="6:6" ht="12.75" x14ac:dyDescent="0.2">
      <c r="F606" s="7"/>
    </row>
    <row r="607" spans="6:6" ht="12.75" x14ac:dyDescent="0.2">
      <c r="F607" s="7"/>
    </row>
    <row r="608" spans="6:6" ht="12.75" x14ac:dyDescent="0.2">
      <c r="F608" s="7"/>
    </row>
    <row r="609" spans="6:6" ht="12.75" x14ac:dyDescent="0.2">
      <c r="F609" s="7"/>
    </row>
    <row r="610" spans="6:6" ht="12.75" x14ac:dyDescent="0.2">
      <c r="F610" s="7"/>
    </row>
    <row r="611" spans="6:6" ht="12.75" x14ac:dyDescent="0.2">
      <c r="F611" s="7"/>
    </row>
    <row r="612" spans="6:6" ht="12.75" x14ac:dyDescent="0.2">
      <c r="F612" s="7"/>
    </row>
    <row r="613" spans="6:6" ht="12.75" x14ac:dyDescent="0.2">
      <c r="F613" s="7"/>
    </row>
    <row r="614" spans="6:6" ht="12.75" x14ac:dyDescent="0.2">
      <c r="F614" s="7"/>
    </row>
    <row r="615" spans="6:6" ht="12.75" x14ac:dyDescent="0.2">
      <c r="F615" s="7"/>
    </row>
    <row r="616" spans="6:6" ht="12.75" x14ac:dyDescent="0.2">
      <c r="F616" s="7"/>
    </row>
    <row r="617" spans="6:6" ht="12.75" x14ac:dyDescent="0.2">
      <c r="F617" s="7"/>
    </row>
    <row r="618" spans="6:6" ht="12.75" x14ac:dyDescent="0.2">
      <c r="F618" s="7"/>
    </row>
    <row r="619" spans="6:6" ht="12.75" x14ac:dyDescent="0.2">
      <c r="F619" s="7"/>
    </row>
    <row r="620" spans="6:6" ht="12.75" x14ac:dyDescent="0.2">
      <c r="F620" s="7"/>
    </row>
    <row r="621" spans="6:6" ht="12.75" x14ac:dyDescent="0.2">
      <c r="F621" s="7"/>
    </row>
    <row r="622" spans="6:6" ht="12.75" x14ac:dyDescent="0.2">
      <c r="F622" s="7"/>
    </row>
    <row r="623" spans="6:6" ht="12.75" x14ac:dyDescent="0.2">
      <c r="F623" s="7"/>
    </row>
    <row r="624" spans="6:6" ht="12.75" x14ac:dyDescent="0.2">
      <c r="F624" s="7"/>
    </row>
    <row r="625" spans="6:6" ht="12.75" x14ac:dyDescent="0.2">
      <c r="F625" s="7"/>
    </row>
    <row r="626" spans="6:6" ht="12.75" x14ac:dyDescent="0.2">
      <c r="F626" s="7"/>
    </row>
    <row r="627" spans="6:6" ht="12.75" x14ac:dyDescent="0.2">
      <c r="F627" s="7"/>
    </row>
    <row r="628" spans="6:6" ht="12.75" x14ac:dyDescent="0.2">
      <c r="F628" s="7"/>
    </row>
    <row r="629" spans="6:6" ht="12.75" x14ac:dyDescent="0.2">
      <c r="F629" s="7"/>
    </row>
    <row r="630" spans="6:6" ht="12.75" x14ac:dyDescent="0.2">
      <c r="F630" s="7"/>
    </row>
    <row r="631" spans="6:6" ht="12.75" x14ac:dyDescent="0.2">
      <c r="F631" s="7"/>
    </row>
    <row r="632" spans="6:6" ht="12.75" x14ac:dyDescent="0.2">
      <c r="F632" s="7"/>
    </row>
    <row r="633" spans="6:6" ht="12.75" x14ac:dyDescent="0.2">
      <c r="F633" s="7"/>
    </row>
    <row r="634" spans="6:6" ht="12.75" x14ac:dyDescent="0.2">
      <c r="F634" s="7"/>
    </row>
    <row r="635" spans="6:6" ht="12.75" x14ac:dyDescent="0.2">
      <c r="F635" s="7"/>
    </row>
    <row r="636" spans="6:6" ht="12.75" x14ac:dyDescent="0.2">
      <c r="F636" s="7"/>
    </row>
    <row r="637" spans="6:6" ht="12.75" x14ac:dyDescent="0.2">
      <c r="F637" s="7"/>
    </row>
    <row r="638" spans="6:6" ht="12.75" x14ac:dyDescent="0.2">
      <c r="F638" s="7"/>
    </row>
    <row r="639" spans="6:6" ht="12.75" x14ac:dyDescent="0.2">
      <c r="F639" s="7"/>
    </row>
    <row r="640" spans="6:6" ht="12.75" x14ac:dyDescent="0.2">
      <c r="F640" s="7"/>
    </row>
    <row r="641" spans="6:6" ht="12.75" x14ac:dyDescent="0.2">
      <c r="F641" s="7"/>
    </row>
    <row r="642" spans="6:6" ht="12.75" x14ac:dyDescent="0.2">
      <c r="F642" s="7"/>
    </row>
    <row r="643" spans="6:6" ht="12.75" x14ac:dyDescent="0.2">
      <c r="F643" s="7"/>
    </row>
    <row r="644" spans="6:6" ht="12.75" x14ac:dyDescent="0.2">
      <c r="F644" s="7"/>
    </row>
    <row r="645" spans="6:6" ht="12.75" x14ac:dyDescent="0.2">
      <c r="F645" s="7"/>
    </row>
    <row r="646" spans="6:6" ht="12.75" x14ac:dyDescent="0.2">
      <c r="F646" s="7"/>
    </row>
    <row r="647" spans="6:6" ht="12.75" x14ac:dyDescent="0.2">
      <c r="F647" s="7"/>
    </row>
    <row r="648" spans="6:6" ht="12.75" x14ac:dyDescent="0.2">
      <c r="F648" s="7"/>
    </row>
    <row r="649" spans="6:6" ht="12.75" x14ac:dyDescent="0.2">
      <c r="F649" s="7"/>
    </row>
    <row r="650" spans="6:6" ht="12.75" x14ac:dyDescent="0.2">
      <c r="F650" s="7"/>
    </row>
    <row r="651" spans="6:6" ht="12.75" x14ac:dyDescent="0.2">
      <c r="F651" s="7"/>
    </row>
    <row r="652" spans="6:6" ht="12.75" x14ac:dyDescent="0.2">
      <c r="F652" s="7"/>
    </row>
    <row r="653" spans="6:6" ht="12.75" x14ac:dyDescent="0.2">
      <c r="F653" s="7"/>
    </row>
    <row r="654" spans="6:6" ht="12.75" x14ac:dyDescent="0.2">
      <c r="F654" s="7"/>
    </row>
    <row r="655" spans="6:6" ht="12.75" x14ac:dyDescent="0.2">
      <c r="F655" s="7"/>
    </row>
    <row r="656" spans="6:6" ht="12.75" x14ac:dyDescent="0.2">
      <c r="F656" s="7"/>
    </row>
    <row r="657" spans="6:6" ht="12.75" x14ac:dyDescent="0.2">
      <c r="F657" s="7"/>
    </row>
    <row r="658" spans="6:6" ht="12.75" x14ac:dyDescent="0.2">
      <c r="F658" s="7"/>
    </row>
    <row r="659" spans="6:6" ht="12.75" x14ac:dyDescent="0.2">
      <c r="F659" s="7"/>
    </row>
    <row r="660" spans="6:6" ht="12.75" x14ac:dyDescent="0.2">
      <c r="F660" s="7"/>
    </row>
    <row r="661" spans="6:6" ht="12.75" x14ac:dyDescent="0.2">
      <c r="F661" s="7"/>
    </row>
    <row r="662" spans="6:6" ht="12.75" x14ac:dyDescent="0.2">
      <c r="F662" s="7"/>
    </row>
    <row r="663" spans="6:6" ht="12.75" x14ac:dyDescent="0.2">
      <c r="F663" s="7"/>
    </row>
    <row r="664" spans="6:6" ht="12.75" x14ac:dyDescent="0.2">
      <c r="F664" s="7"/>
    </row>
    <row r="665" spans="6:6" ht="12.75" x14ac:dyDescent="0.2">
      <c r="F665" s="7"/>
    </row>
    <row r="666" spans="6:6" ht="12.75" x14ac:dyDescent="0.2">
      <c r="F666" s="7"/>
    </row>
    <row r="667" spans="6:6" ht="12.75" x14ac:dyDescent="0.2">
      <c r="F667" s="7"/>
    </row>
    <row r="668" spans="6:6" ht="12.75" x14ac:dyDescent="0.2">
      <c r="F668" s="7"/>
    </row>
    <row r="669" spans="6:6" ht="12.75" x14ac:dyDescent="0.2">
      <c r="F669" s="7"/>
    </row>
    <row r="670" spans="6:6" ht="12.75" x14ac:dyDescent="0.2">
      <c r="F670" s="7"/>
    </row>
    <row r="671" spans="6:6" ht="12.75" x14ac:dyDescent="0.2">
      <c r="F671" s="7"/>
    </row>
    <row r="672" spans="6:6" ht="12.75" x14ac:dyDescent="0.2">
      <c r="F672" s="7"/>
    </row>
    <row r="673" spans="6:6" ht="12.75" x14ac:dyDescent="0.2">
      <c r="F673" s="7"/>
    </row>
    <row r="674" spans="6:6" ht="12.75" x14ac:dyDescent="0.2">
      <c r="F674" s="7"/>
    </row>
    <row r="675" spans="6:6" ht="12.75" x14ac:dyDescent="0.2">
      <c r="F675" s="7"/>
    </row>
    <row r="676" spans="6:6" ht="12.75" x14ac:dyDescent="0.2">
      <c r="F676" s="7"/>
    </row>
    <row r="677" spans="6:6" ht="12.75" x14ac:dyDescent="0.2">
      <c r="F677" s="7"/>
    </row>
    <row r="678" spans="6:6" ht="12.75" x14ac:dyDescent="0.2">
      <c r="F678" s="7"/>
    </row>
    <row r="679" spans="6:6" ht="12.75" x14ac:dyDescent="0.2">
      <c r="F679" s="7"/>
    </row>
    <row r="680" spans="6:6" ht="12.75" x14ac:dyDescent="0.2">
      <c r="F680" s="7"/>
    </row>
    <row r="681" spans="6:6" ht="12.75" x14ac:dyDescent="0.2">
      <c r="F681" s="7"/>
    </row>
    <row r="682" spans="6:6" ht="12.75" x14ac:dyDescent="0.2">
      <c r="F682" s="7"/>
    </row>
    <row r="683" spans="6:6" ht="12.75" x14ac:dyDescent="0.2">
      <c r="F683" s="7"/>
    </row>
    <row r="684" spans="6:6" ht="12.75" x14ac:dyDescent="0.2">
      <c r="F684" s="7"/>
    </row>
    <row r="685" spans="6:6" ht="12.75" x14ac:dyDescent="0.2">
      <c r="F685" s="7"/>
    </row>
    <row r="686" spans="6:6" ht="12.75" x14ac:dyDescent="0.2">
      <c r="F686" s="7"/>
    </row>
    <row r="687" spans="6:6" ht="12.75" x14ac:dyDescent="0.2">
      <c r="F687" s="7"/>
    </row>
    <row r="688" spans="6:6" ht="12.75" x14ac:dyDescent="0.2">
      <c r="F688" s="7"/>
    </row>
    <row r="689" spans="6:6" ht="12.75" x14ac:dyDescent="0.2">
      <c r="F689" s="7"/>
    </row>
    <row r="690" spans="6:6" ht="12.75" x14ac:dyDescent="0.2">
      <c r="F690" s="7"/>
    </row>
    <row r="691" spans="6:6" ht="12.75" x14ac:dyDescent="0.2">
      <c r="F691" s="7"/>
    </row>
    <row r="692" spans="6:6" ht="12.75" x14ac:dyDescent="0.2">
      <c r="F692" s="7"/>
    </row>
    <row r="693" spans="6:6" ht="12.75" x14ac:dyDescent="0.2">
      <c r="F693" s="7"/>
    </row>
    <row r="694" spans="6:6" ht="12.75" x14ac:dyDescent="0.2">
      <c r="F694" s="7"/>
    </row>
    <row r="695" spans="6:6" ht="12.75" x14ac:dyDescent="0.2">
      <c r="F695" s="7"/>
    </row>
    <row r="696" spans="6:6" ht="12.75" x14ac:dyDescent="0.2">
      <c r="F696" s="7"/>
    </row>
    <row r="697" spans="6:6" ht="12.75" x14ac:dyDescent="0.2">
      <c r="F697" s="7"/>
    </row>
    <row r="698" spans="6:6" ht="12.75" x14ac:dyDescent="0.2">
      <c r="F698" s="7"/>
    </row>
    <row r="699" spans="6:6" ht="12.75" x14ac:dyDescent="0.2">
      <c r="F699" s="7"/>
    </row>
    <row r="700" spans="6:6" ht="12.75" x14ac:dyDescent="0.2">
      <c r="F700" s="7"/>
    </row>
    <row r="701" spans="6:6" ht="12.75" x14ac:dyDescent="0.2">
      <c r="F701" s="7"/>
    </row>
    <row r="702" spans="6:6" ht="12.75" x14ac:dyDescent="0.2">
      <c r="F702" s="7"/>
    </row>
    <row r="703" spans="6:6" ht="12.75" x14ac:dyDescent="0.2">
      <c r="F703" s="7"/>
    </row>
    <row r="704" spans="6:6" ht="12.75" x14ac:dyDescent="0.2">
      <c r="F704" s="7"/>
    </row>
    <row r="705" spans="6:6" ht="12.75" x14ac:dyDescent="0.2">
      <c r="F705" s="7"/>
    </row>
    <row r="706" spans="6:6" ht="12.75" x14ac:dyDescent="0.2">
      <c r="F706" s="7"/>
    </row>
    <row r="707" spans="6:6" ht="12.75" x14ac:dyDescent="0.2">
      <c r="F707" s="7"/>
    </row>
    <row r="708" spans="6:6" ht="12.75" x14ac:dyDescent="0.2">
      <c r="F708" s="7"/>
    </row>
    <row r="709" spans="6:6" ht="12.75" x14ac:dyDescent="0.2">
      <c r="F709" s="7"/>
    </row>
    <row r="710" spans="6:6" ht="12.75" x14ac:dyDescent="0.2">
      <c r="F710" s="7"/>
    </row>
    <row r="711" spans="6:6" ht="12.75" x14ac:dyDescent="0.2">
      <c r="F711" s="7"/>
    </row>
    <row r="712" spans="6:6" ht="12.75" x14ac:dyDescent="0.2">
      <c r="F712" s="7"/>
    </row>
    <row r="713" spans="6:6" ht="12.75" x14ac:dyDescent="0.2">
      <c r="F713" s="7"/>
    </row>
    <row r="714" spans="6:6" ht="12.75" x14ac:dyDescent="0.2">
      <c r="F714" s="7"/>
    </row>
    <row r="715" spans="6:6" ht="12.75" x14ac:dyDescent="0.2">
      <c r="F715" s="7"/>
    </row>
    <row r="716" spans="6:6" ht="12.75" x14ac:dyDescent="0.2">
      <c r="F716" s="7"/>
    </row>
    <row r="717" spans="6:6" ht="12.75" x14ac:dyDescent="0.2">
      <c r="F717" s="7"/>
    </row>
    <row r="718" spans="6:6" ht="12.75" x14ac:dyDescent="0.2">
      <c r="F718" s="7"/>
    </row>
    <row r="719" spans="6:6" ht="12.75" x14ac:dyDescent="0.2">
      <c r="F719" s="7"/>
    </row>
    <row r="720" spans="6:6" ht="12.75" x14ac:dyDescent="0.2">
      <c r="F720" s="7"/>
    </row>
    <row r="721" spans="6:6" ht="12.75" x14ac:dyDescent="0.2">
      <c r="F721" s="7"/>
    </row>
    <row r="722" spans="6:6" ht="12.75" x14ac:dyDescent="0.2">
      <c r="F722" s="7"/>
    </row>
    <row r="723" spans="6:6" ht="12.75" x14ac:dyDescent="0.2">
      <c r="F723" s="7"/>
    </row>
    <row r="724" spans="6:6" ht="12.75" x14ac:dyDescent="0.2">
      <c r="F724" s="7"/>
    </row>
    <row r="725" spans="6:6" ht="12.75" x14ac:dyDescent="0.2">
      <c r="F725" s="7"/>
    </row>
    <row r="726" spans="6:6" ht="12.75" x14ac:dyDescent="0.2">
      <c r="F726" s="7"/>
    </row>
    <row r="727" spans="6:6" ht="12.75" x14ac:dyDescent="0.2">
      <c r="F727" s="7"/>
    </row>
    <row r="728" spans="6:6" ht="12.75" x14ac:dyDescent="0.2">
      <c r="F728" s="7"/>
    </row>
    <row r="729" spans="6:6" ht="12.75" x14ac:dyDescent="0.2">
      <c r="F729" s="7"/>
    </row>
    <row r="730" spans="6:6" ht="12.75" x14ac:dyDescent="0.2">
      <c r="F730" s="7"/>
    </row>
    <row r="731" spans="6:6" ht="12.75" x14ac:dyDescent="0.2">
      <c r="F731" s="7"/>
    </row>
    <row r="732" spans="6:6" ht="12.75" x14ac:dyDescent="0.2">
      <c r="F732" s="7"/>
    </row>
    <row r="733" spans="6:6" ht="12.75" x14ac:dyDescent="0.2">
      <c r="F733" s="7"/>
    </row>
    <row r="734" spans="6:6" ht="12.75" x14ac:dyDescent="0.2">
      <c r="F734" s="7"/>
    </row>
    <row r="735" spans="6:6" ht="12.75" x14ac:dyDescent="0.2">
      <c r="F735" s="7"/>
    </row>
    <row r="736" spans="6:6" ht="12.75" x14ac:dyDescent="0.2">
      <c r="F736" s="7"/>
    </row>
    <row r="737" spans="6:6" ht="12.75" x14ac:dyDescent="0.2">
      <c r="F737" s="7"/>
    </row>
    <row r="738" spans="6:6" ht="12.75" x14ac:dyDescent="0.2">
      <c r="F738" s="7"/>
    </row>
    <row r="739" spans="6:6" ht="12.75" x14ac:dyDescent="0.2">
      <c r="F739" s="7"/>
    </row>
    <row r="740" spans="6:6" ht="12.75" x14ac:dyDescent="0.2">
      <c r="F740" s="7"/>
    </row>
    <row r="741" spans="6:6" ht="12.75" x14ac:dyDescent="0.2">
      <c r="F741" s="7"/>
    </row>
    <row r="742" spans="6:6" ht="12.75" x14ac:dyDescent="0.2">
      <c r="F742" s="7"/>
    </row>
    <row r="743" spans="6:6" ht="12.75" x14ac:dyDescent="0.2">
      <c r="F743" s="7"/>
    </row>
    <row r="744" spans="6:6" ht="12.75" x14ac:dyDescent="0.2">
      <c r="F744" s="7"/>
    </row>
    <row r="745" spans="6:6" ht="12.75" x14ac:dyDescent="0.2">
      <c r="F745" s="7"/>
    </row>
    <row r="746" spans="6:6" ht="12.75" x14ac:dyDescent="0.2">
      <c r="F746" s="7"/>
    </row>
    <row r="747" spans="6:6" ht="12.75" x14ac:dyDescent="0.2">
      <c r="F747" s="7"/>
    </row>
    <row r="748" spans="6:6" ht="12.75" x14ac:dyDescent="0.2">
      <c r="F748" s="7"/>
    </row>
    <row r="749" spans="6:6" ht="12.75" x14ac:dyDescent="0.2">
      <c r="F749" s="7"/>
    </row>
    <row r="750" spans="6:6" ht="12.75" x14ac:dyDescent="0.2">
      <c r="F750" s="7"/>
    </row>
    <row r="751" spans="6:6" ht="12.75" x14ac:dyDescent="0.2">
      <c r="F751" s="7"/>
    </row>
    <row r="752" spans="6:6" ht="12.75" x14ac:dyDescent="0.2">
      <c r="F752" s="7"/>
    </row>
    <row r="753" spans="6:6" ht="12.75" x14ac:dyDescent="0.2">
      <c r="F753" s="7"/>
    </row>
    <row r="754" spans="6:6" ht="12.75" x14ac:dyDescent="0.2">
      <c r="F754" s="7"/>
    </row>
    <row r="755" spans="6:6" ht="12.75" x14ac:dyDescent="0.2">
      <c r="F755" s="7"/>
    </row>
    <row r="756" spans="6:6" ht="12.75" x14ac:dyDescent="0.2">
      <c r="F756" s="7"/>
    </row>
    <row r="757" spans="6:6" ht="12.75" x14ac:dyDescent="0.2">
      <c r="F757" s="7"/>
    </row>
    <row r="758" spans="6:6" ht="12.75" x14ac:dyDescent="0.2">
      <c r="F758" s="7"/>
    </row>
    <row r="759" spans="6:6" ht="12.75" x14ac:dyDescent="0.2">
      <c r="F759" s="7"/>
    </row>
    <row r="760" spans="6:6" ht="12.75" x14ac:dyDescent="0.2">
      <c r="F760" s="7"/>
    </row>
    <row r="761" spans="6:6" ht="12.75" x14ac:dyDescent="0.2">
      <c r="F761" s="7"/>
    </row>
    <row r="762" spans="6:6" ht="12.75" x14ac:dyDescent="0.2">
      <c r="F762" s="7"/>
    </row>
    <row r="763" spans="6:6" ht="12.75" x14ac:dyDescent="0.2">
      <c r="F763" s="7"/>
    </row>
    <row r="764" spans="6:6" ht="12.75" x14ac:dyDescent="0.2">
      <c r="F764" s="7"/>
    </row>
    <row r="765" spans="6:6" ht="12.75" x14ac:dyDescent="0.2">
      <c r="F765" s="7"/>
    </row>
    <row r="766" spans="6:6" ht="12.75" x14ac:dyDescent="0.2">
      <c r="F766" s="7"/>
    </row>
    <row r="767" spans="6:6" ht="12.75" x14ac:dyDescent="0.2">
      <c r="F767" s="7"/>
    </row>
    <row r="768" spans="6:6" ht="12.75" x14ac:dyDescent="0.2">
      <c r="F768" s="7"/>
    </row>
    <row r="769" spans="6:6" ht="12.75" x14ac:dyDescent="0.2">
      <c r="F769" s="7"/>
    </row>
    <row r="770" spans="6:6" ht="12.75" x14ac:dyDescent="0.2">
      <c r="F770" s="7"/>
    </row>
    <row r="771" spans="6:6" ht="12.75" x14ac:dyDescent="0.2">
      <c r="F771" s="7"/>
    </row>
    <row r="772" spans="6:6" ht="12.75" x14ac:dyDescent="0.2">
      <c r="F772" s="7"/>
    </row>
    <row r="773" spans="6:6" ht="12.75" x14ac:dyDescent="0.2">
      <c r="F773" s="7"/>
    </row>
    <row r="774" spans="6:6" ht="12.75" x14ac:dyDescent="0.2">
      <c r="F774" s="7"/>
    </row>
    <row r="775" spans="6:6" ht="12.75" x14ac:dyDescent="0.2">
      <c r="F775" s="7"/>
    </row>
    <row r="776" spans="6:6" ht="12.75" x14ac:dyDescent="0.2">
      <c r="F776" s="7"/>
    </row>
    <row r="777" spans="6:6" ht="12.75" x14ac:dyDescent="0.2">
      <c r="F777" s="7"/>
    </row>
    <row r="778" spans="6:6" ht="12.75" x14ac:dyDescent="0.2">
      <c r="F778" s="7"/>
    </row>
    <row r="779" spans="6:6" ht="12.75" x14ac:dyDescent="0.2">
      <c r="F779" s="7"/>
    </row>
    <row r="780" spans="6:6" ht="12.75" x14ac:dyDescent="0.2">
      <c r="F780" s="7"/>
    </row>
    <row r="781" spans="6:6" ht="12.75" x14ac:dyDescent="0.2">
      <c r="F781" s="7"/>
    </row>
    <row r="782" spans="6:6" ht="12.75" x14ac:dyDescent="0.2">
      <c r="F782" s="7"/>
    </row>
    <row r="783" spans="6:6" ht="12.75" x14ac:dyDescent="0.2">
      <c r="F783" s="7"/>
    </row>
    <row r="784" spans="6:6" ht="12.75" x14ac:dyDescent="0.2">
      <c r="F784" s="7"/>
    </row>
    <row r="785" spans="6:6" ht="12.75" x14ac:dyDescent="0.2">
      <c r="F785" s="7"/>
    </row>
    <row r="786" spans="6:6" ht="12.75" x14ac:dyDescent="0.2">
      <c r="F786" s="7"/>
    </row>
    <row r="787" spans="6:6" ht="12.75" x14ac:dyDescent="0.2">
      <c r="F787" s="7"/>
    </row>
    <row r="788" spans="6:6" ht="12.75" x14ac:dyDescent="0.2">
      <c r="F788" s="7"/>
    </row>
    <row r="789" spans="6:6" ht="12.75" x14ac:dyDescent="0.2">
      <c r="F789" s="7"/>
    </row>
    <row r="790" spans="6:6" ht="12.75" x14ac:dyDescent="0.2">
      <c r="F790" s="7"/>
    </row>
    <row r="791" spans="6:6" ht="12.75" x14ac:dyDescent="0.2">
      <c r="F791" s="7"/>
    </row>
    <row r="792" spans="6:6" ht="12.75" x14ac:dyDescent="0.2">
      <c r="F792" s="7"/>
    </row>
    <row r="793" spans="6:6" ht="12.75" x14ac:dyDescent="0.2">
      <c r="F793" s="7"/>
    </row>
    <row r="794" spans="6:6" ht="12.75" x14ac:dyDescent="0.2">
      <c r="F794" s="7"/>
    </row>
    <row r="795" spans="6:6" ht="12.75" x14ac:dyDescent="0.2">
      <c r="F795" s="7"/>
    </row>
    <row r="796" spans="6:6" ht="12.75" x14ac:dyDescent="0.2">
      <c r="F796" s="7"/>
    </row>
    <row r="797" spans="6:6" ht="12.75" x14ac:dyDescent="0.2">
      <c r="F797" s="7"/>
    </row>
    <row r="798" spans="6:6" ht="12.75" x14ac:dyDescent="0.2">
      <c r="F798" s="7"/>
    </row>
    <row r="799" spans="6:6" ht="12.75" x14ac:dyDescent="0.2">
      <c r="F799" s="7"/>
    </row>
    <row r="800" spans="6:6" ht="12.75" x14ac:dyDescent="0.2">
      <c r="F800" s="7"/>
    </row>
    <row r="801" spans="6:6" ht="12.75" x14ac:dyDescent="0.2">
      <c r="F801" s="7"/>
    </row>
    <row r="802" spans="6:6" ht="12.75" x14ac:dyDescent="0.2">
      <c r="F802" s="7"/>
    </row>
    <row r="803" spans="6:6" ht="12.75" x14ac:dyDescent="0.2">
      <c r="F803" s="7"/>
    </row>
    <row r="804" spans="6:6" ht="12.75" x14ac:dyDescent="0.2">
      <c r="F804" s="7"/>
    </row>
    <row r="805" spans="6:6" ht="12.75" x14ac:dyDescent="0.2">
      <c r="F805" s="7"/>
    </row>
    <row r="806" spans="6:6" ht="12.75" x14ac:dyDescent="0.2">
      <c r="F806" s="7"/>
    </row>
    <row r="807" spans="6:6" ht="12.75" x14ac:dyDescent="0.2">
      <c r="F807" s="7"/>
    </row>
    <row r="808" spans="6:6" ht="12.75" x14ac:dyDescent="0.2">
      <c r="F808" s="7"/>
    </row>
    <row r="809" spans="6:6" ht="12.75" x14ac:dyDescent="0.2">
      <c r="F809" s="7"/>
    </row>
    <row r="810" spans="6:6" ht="12.75" x14ac:dyDescent="0.2">
      <c r="F810" s="7"/>
    </row>
    <row r="811" spans="6:6" ht="12.75" x14ac:dyDescent="0.2">
      <c r="F811" s="7"/>
    </row>
    <row r="812" spans="6:6" ht="12.75" x14ac:dyDescent="0.2">
      <c r="F812" s="7"/>
    </row>
    <row r="813" spans="6:6" ht="12.75" x14ac:dyDescent="0.2">
      <c r="F813" s="7"/>
    </row>
    <row r="814" spans="6:6" ht="12.75" x14ac:dyDescent="0.2">
      <c r="F814" s="7"/>
    </row>
    <row r="815" spans="6:6" ht="12.75" x14ac:dyDescent="0.2">
      <c r="F815" s="7"/>
    </row>
    <row r="816" spans="6:6" ht="12.75" x14ac:dyDescent="0.2">
      <c r="F816" s="7"/>
    </row>
    <row r="817" spans="6:6" ht="12.75" x14ac:dyDescent="0.2">
      <c r="F817" s="7"/>
    </row>
    <row r="818" spans="6:6" ht="12.75" x14ac:dyDescent="0.2">
      <c r="F818" s="7"/>
    </row>
    <row r="819" spans="6:6" ht="12.75" x14ac:dyDescent="0.2">
      <c r="F819" s="7"/>
    </row>
    <row r="820" spans="6:6" ht="12.75" x14ac:dyDescent="0.2">
      <c r="F820" s="7"/>
    </row>
    <row r="821" spans="6:6" ht="12.75" x14ac:dyDescent="0.2">
      <c r="F821" s="7"/>
    </row>
    <row r="822" spans="6:6" ht="12.75" x14ac:dyDescent="0.2">
      <c r="F822" s="7"/>
    </row>
    <row r="823" spans="6:6" ht="12.75" x14ac:dyDescent="0.2">
      <c r="F823" s="7"/>
    </row>
    <row r="824" spans="6:6" ht="12.75" x14ac:dyDescent="0.2">
      <c r="F824" s="7"/>
    </row>
    <row r="825" spans="6:6" ht="12.75" x14ac:dyDescent="0.2">
      <c r="F825" s="7"/>
    </row>
    <row r="826" spans="6:6" ht="12.75" x14ac:dyDescent="0.2">
      <c r="F826" s="7"/>
    </row>
    <row r="827" spans="6:6" ht="12.75" x14ac:dyDescent="0.2">
      <c r="F827" s="7"/>
    </row>
    <row r="828" spans="6:6" ht="12.75" x14ac:dyDescent="0.2">
      <c r="F828" s="7"/>
    </row>
    <row r="829" spans="6:6" ht="12.75" x14ac:dyDescent="0.2">
      <c r="F829" s="7"/>
    </row>
    <row r="830" spans="6:6" ht="12.75" x14ac:dyDescent="0.2">
      <c r="F830" s="7"/>
    </row>
    <row r="831" spans="6:6" ht="12.75" x14ac:dyDescent="0.2">
      <c r="F831" s="7"/>
    </row>
    <row r="832" spans="6:6" ht="12.75" x14ac:dyDescent="0.2">
      <c r="F832" s="7"/>
    </row>
    <row r="833" spans="6:6" ht="12.75" x14ac:dyDescent="0.2">
      <c r="F833" s="7"/>
    </row>
    <row r="834" spans="6:6" ht="12.75" x14ac:dyDescent="0.2">
      <c r="F834" s="7"/>
    </row>
    <row r="835" spans="6:6" ht="12.75" x14ac:dyDescent="0.2">
      <c r="F835" s="7"/>
    </row>
    <row r="836" spans="6:6" ht="12.75" x14ac:dyDescent="0.2">
      <c r="F836" s="7"/>
    </row>
    <row r="837" spans="6:6" ht="12.75" x14ac:dyDescent="0.2">
      <c r="F837" s="7"/>
    </row>
    <row r="838" spans="6:6" ht="12.75" x14ac:dyDescent="0.2">
      <c r="F838" s="7"/>
    </row>
    <row r="839" spans="6:6" ht="12.75" x14ac:dyDescent="0.2">
      <c r="F839" s="7"/>
    </row>
    <row r="840" spans="6:6" ht="12.75" x14ac:dyDescent="0.2">
      <c r="F840" s="7"/>
    </row>
    <row r="841" spans="6:6" ht="12.75" x14ac:dyDescent="0.2">
      <c r="F841" s="7"/>
    </row>
    <row r="842" spans="6:6" ht="12.75" x14ac:dyDescent="0.2">
      <c r="F842" s="7"/>
    </row>
    <row r="843" spans="6:6" ht="12.75" x14ac:dyDescent="0.2">
      <c r="F843" s="7"/>
    </row>
    <row r="844" spans="6:6" ht="12.75" x14ac:dyDescent="0.2">
      <c r="F844" s="7"/>
    </row>
    <row r="845" spans="6:6" ht="12.75" x14ac:dyDescent="0.2">
      <c r="F845" s="7"/>
    </row>
    <row r="846" spans="6:6" ht="12.75" x14ac:dyDescent="0.2">
      <c r="F846" s="7"/>
    </row>
    <row r="847" spans="6:6" ht="12.75" x14ac:dyDescent="0.2">
      <c r="F847" s="7"/>
    </row>
    <row r="848" spans="6:6" ht="12.75" x14ac:dyDescent="0.2">
      <c r="F848" s="7"/>
    </row>
    <row r="849" spans="6:6" ht="12.75" x14ac:dyDescent="0.2">
      <c r="F849" s="7"/>
    </row>
    <row r="850" spans="6:6" ht="12.75" x14ac:dyDescent="0.2">
      <c r="F850" s="7"/>
    </row>
    <row r="851" spans="6:6" ht="12.75" x14ac:dyDescent="0.2">
      <c r="F851" s="7"/>
    </row>
    <row r="852" spans="6:6" ht="12.75" x14ac:dyDescent="0.2">
      <c r="F852" s="7"/>
    </row>
    <row r="853" spans="6:6" ht="12.75" x14ac:dyDescent="0.2">
      <c r="F853" s="7"/>
    </row>
    <row r="854" spans="6:6" ht="12.75" x14ac:dyDescent="0.2">
      <c r="F854" s="7"/>
    </row>
    <row r="855" spans="6:6" ht="12.75" x14ac:dyDescent="0.2">
      <c r="F855" s="7"/>
    </row>
    <row r="856" spans="6:6" ht="12.75" x14ac:dyDescent="0.2">
      <c r="F856" s="7"/>
    </row>
    <row r="857" spans="6:6" ht="12.75" x14ac:dyDescent="0.2">
      <c r="F857" s="7"/>
    </row>
    <row r="858" spans="6:6" ht="12.75" x14ac:dyDescent="0.2">
      <c r="F858" s="7"/>
    </row>
    <row r="859" spans="6:6" ht="12.75" x14ac:dyDescent="0.2">
      <c r="F859" s="7"/>
    </row>
    <row r="860" spans="6:6" ht="12.75" x14ac:dyDescent="0.2">
      <c r="F860" s="7"/>
    </row>
    <row r="861" spans="6:6" ht="12.75" x14ac:dyDescent="0.2">
      <c r="F861" s="7"/>
    </row>
    <row r="862" spans="6:6" ht="12.75" x14ac:dyDescent="0.2">
      <c r="F862" s="7"/>
    </row>
    <row r="863" spans="6:6" ht="12.75" x14ac:dyDescent="0.2">
      <c r="F863" s="7"/>
    </row>
    <row r="864" spans="6:6" ht="12.75" x14ac:dyDescent="0.2">
      <c r="F864" s="7"/>
    </row>
    <row r="865" spans="6:6" ht="12.75" x14ac:dyDescent="0.2">
      <c r="F865" s="7"/>
    </row>
    <row r="866" spans="6:6" ht="12.75" x14ac:dyDescent="0.2">
      <c r="F866" s="7"/>
    </row>
    <row r="867" spans="6:6" ht="12.75" x14ac:dyDescent="0.2">
      <c r="F867" s="7"/>
    </row>
    <row r="868" spans="6:6" ht="12.75" x14ac:dyDescent="0.2">
      <c r="F868" s="7"/>
    </row>
    <row r="869" spans="6:6" ht="12.75" x14ac:dyDescent="0.2">
      <c r="F869" s="7"/>
    </row>
    <row r="870" spans="6:6" ht="12.75" x14ac:dyDescent="0.2">
      <c r="F870" s="7"/>
    </row>
    <row r="871" spans="6:6" ht="12.75" x14ac:dyDescent="0.2">
      <c r="F871" s="7"/>
    </row>
    <row r="872" spans="6:6" ht="12.75" x14ac:dyDescent="0.2">
      <c r="F872" s="7"/>
    </row>
    <row r="873" spans="6:6" ht="12.75" x14ac:dyDescent="0.2">
      <c r="F873" s="7"/>
    </row>
    <row r="874" spans="6:6" ht="12.75" x14ac:dyDescent="0.2">
      <c r="F874" s="7"/>
    </row>
    <row r="875" spans="6:6" ht="12.75" x14ac:dyDescent="0.2">
      <c r="F875" s="7"/>
    </row>
    <row r="876" spans="6:6" ht="12.75" x14ac:dyDescent="0.2">
      <c r="F876" s="7"/>
    </row>
    <row r="877" spans="6:6" ht="12.75" x14ac:dyDescent="0.2">
      <c r="F877" s="7"/>
    </row>
    <row r="878" spans="6:6" ht="12.75" x14ac:dyDescent="0.2">
      <c r="F878" s="7"/>
    </row>
    <row r="879" spans="6:6" ht="12.75" x14ac:dyDescent="0.2">
      <c r="F879" s="7"/>
    </row>
    <row r="880" spans="6:6" ht="12.75" x14ac:dyDescent="0.2">
      <c r="F880" s="7"/>
    </row>
    <row r="881" spans="6:6" ht="12.75" x14ac:dyDescent="0.2">
      <c r="F881" s="7"/>
    </row>
    <row r="882" spans="6:6" ht="12.75" x14ac:dyDescent="0.2">
      <c r="F882" s="7"/>
    </row>
    <row r="883" spans="6:6" ht="12.75" x14ac:dyDescent="0.2">
      <c r="F883" s="7"/>
    </row>
    <row r="884" spans="6:6" ht="12.75" x14ac:dyDescent="0.2">
      <c r="F884" s="7"/>
    </row>
    <row r="885" spans="6:6" ht="12.75" x14ac:dyDescent="0.2">
      <c r="F885" s="7"/>
    </row>
    <row r="886" spans="6:6" ht="12.75" x14ac:dyDescent="0.2">
      <c r="F886" s="7"/>
    </row>
    <row r="887" spans="6:6" ht="12.75" x14ac:dyDescent="0.2">
      <c r="F887" s="7"/>
    </row>
    <row r="888" spans="6:6" ht="12.75" x14ac:dyDescent="0.2">
      <c r="F888" s="7"/>
    </row>
    <row r="889" spans="6:6" ht="12.75" x14ac:dyDescent="0.2">
      <c r="F889" s="7"/>
    </row>
    <row r="890" spans="6:6" ht="12.75" x14ac:dyDescent="0.2">
      <c r="F890" s="7"/>
    </row>
    <row r="891" spans="6:6" ht="12.75" x14ac:dyDescent="0.2">
      <c r="F891" s="7"/>
    </row>
    <row r="892" spans="6:6" ht="12.75" x14ac:dyDescent="0.2">
      <c r="F892" s="7"/>
    </row>
    <row r="893" spans="6:6" ht="12.75" x14ac:dyDescent="0.2">
      <c r="F893" s="7"/>
    </row>
    <row r="894" spans="6:6" ht="12.75" x14ac:dyDescent="0.2">
      <c r="F894" s="7"/>
    </row>
    <row r="895" spans="6:6" ht="12.75" x14ac:dyDescent="0.2">
      <c r="F895" s="7"/>
    </row>
    <row r="896" spans="6:6" ht="12.75" x14ac:dyDescent="0.2">
      <c r="F896" s="7"/>
    </row>
    <row r="897" spans="6:6" ht="12.75" x14ac:dyDescent="0.2">
      <c r="F897" s="7"/>
    </row>
    <row r="898" spans="6:6" ht="12.75" x14ac:dyDescent="0.2">
      <c r="F898" s="7"/>
    </row>
    <row r="899" spans="6:6" ht="12.75" x14ac:dyDescent="0.2">
      <c r="F899" s="7"/>
    </row>
    <row r="900" spans="6:6" ht="12.75" x14ac:dyDescent="0.2">
      <c r="F900" s="7"/>
    </row>
    <row r="901" spans="6:6" ht="12.75" x14ac:dyDescent="0.2">
      <c r="F901" s="7"/>
    </row>
    <row r="902" spans="6:6" ht="12.75" x14ac:dyDescent="0.2">
      <c r="F902" s="7"/>
    </row>
    <row r="903" spans="6:6" ht="12.75" x14ac:dyDescent="0.2">
      <c r="F903" s="7"/>
    </row>
    <row r="904" spans="6:6" ht="12.75" x14ac:dyDescent="0.2">
      <c r="F904" s="7"/>
    </row>
    <row r="905" spans="6:6" ht="12.75" x14ac:dyDescent="0.2">
      <c r="F905" s="7"/>
    </row>
    <row r="906" spans="6:6" ht="12.75" x14ac:dyDescent="0.2">
      <c r="F906" s="7"/>
    </row>
    <row r="907" spans="6:6" ht="12.75" x14ac:dyDescent="0.2">
      <c r="F907" s="7"/>
    </row>
    <row r="908" spans="6:6" ht="12.75" x14ac:dyDescent="0.2">
      <c r="F908" s="7"/>
    </row>
    <row r="909" spans="6:6" ht="12.75" x14ac:dyDescent="0.2">
      <c r="F909" s="7"/>
    </row>
    <row r="910" spans="6:6" ht="12.75" x14ac:dyDescent="0.2">
      <c r="F910" s="7"/>
    </row>
    <row r="911" spans="6:6" ht="12.75" x14ac:dyDescent="0.2">
      <c r="F911" s="7"/>
    </row>
    <row r="912" spans="6:6" ht="12.75" x14ac:dyDescent="0.2">
      <c r="F912" s="7"/>
    </row>
    <row r="913" spans="6:6" ht="12.75" x14ac:dyDescent="0.2">
      <c r="F913" s="7"/>
    </row>
    <row r="914" spans="6:6" ht="12.75" x14ac:dyDescent="0.2">
      <c r="F914" s="7"/>
    </row>
    <row r="915" spans="6:6" ht="12.75" x14ac:dyDescent="0.2">
      <c r="F915" s="7"/>
    </row>
    <row r="916" spans="6:6" ht="12.75" x14ac:dyDescent="0.2">
      <c r="F916" s="7"/>
    </row>
    <row r="917" spans="6:6" ht="12.75" x14ac:dyDescent="0.2">
      <c r="F917" s="7"/>
    </row>
    <row r="918" spans="6:6" ht="12.75" x14ac:dyDescent="0.2">
      <c r="F918" s="7"/>
    </row>
    <row r="919" spans="6:6" ht="12.75" x14ac:dyDescent="0.2">
      <c r="F919" s="7"/>
    </row>
    <row r="920" spans="6:6" ht="12.75" x14ac:dyDescent="0.2">
      <c r="F920" s="7"/>
    </row>
    <row r="921" spans="6:6" ht="12.75" x14ac:dyDescent="0.2">
      <c r="F921" s="7"/>
    </row>
    <row r="922" spans="6:6" ht="12.75" x14ac:dyDescent="0.2">
      <c r="F922" s="7"/>
    </row>
    <row r="923" spans="6:6" ht="12.75" x14ac:dyDescent="0.2">
      <c r="F923" s="7"/>
    </row>
    <row r="924" spans="6:6" ht="12.75" x14ac:dyDescent="0.2">
      <c r="F924" s="7"/>
    </row>
    <row r="925" spans="6:6" ht="12.75" x14ac:dyDescent="0.2">
      <c r="F925" s="7"/>
    </row>
    <row r="926" spans="6:6" ht="12.75" x14ac:dyDescent="0.2">
      <c r="F926" s="7"/>
    </row>
    <row r="927" spans="6:6" ht="12.75" x14ac:dyDescent="0.2">
      <c r="F927" s="7"/>
    </row>
    <row r="928" spans="6:6" ht="12.75" x14ac:dyDescent="0.2">
      <c r="F928" s="7"/>
    </row>
    <row r="929" spans="6:6" ht="12.75" x14ac:dyDescent="0.2">
      <c r="F929" s="7"/>
    </row>
    <row r="930" spans="6:6" ht="12.75" x14ac:dyDescent="0.2">
      <c r="F930" s="7"/>
    </row>
    <row r="931" spans="6:6" ht="12.75" x14ac:dyDescent="0.2">
      <c r="F931" s="7"/>
    </row>
    <row r="932" spans="6:6" ht="12.75" x14ac:dyDescent="0.2">
      <c r="F932" s="7"/>
    </row>
    <row r="933" spans="6:6" ht="12.75" x14ac:dyDescent="0.2">
      <c r="F933" s="7"/>
    </row>
    <row r="934" spans="6:6" ht="12.75" x14ac:dyDescent="0.2">
      <c r="F934" s="7"/>
    </row>
    <row r="935" spans="6:6" ht="12.75" x14ac:dyDescent="0.2">
      <c r="F935" s="7"/>
    </row>
    <row r="936" spans="6:6" ht="12.75" x14ac:dyDescent="0.2">
      <c r="F936" s="7"/>
    </row>
    <row r="937" spans="6:6" ht="12.75" x14ac:dyDescent="0.2">
      <c r="F937" s="7"/>
    </row>
    <row r="938" spans="6:6" ht="12.75" x14ac:dyDescent="0.2">
      <c r="F938" s="7"/>
    </row>
    <row r="939" spans="6:6" ht="12.75" x14ac:dyDescent="0.2">
      <c r="F939" s="7"/>
    </row>
    <row r="940" spans="6:6" ht="12.75" x14ac:dyDescent="0.2">
      <c r="F940" s="7"/>
    </row>
    <row r="941" spans="6:6" ht="12.75" x14ac:dyDescent="0.2">
      <c r="F941" s="7"/>
    </row>
    <row r="942" spans="6:6" ht="12.75" x14ac:dyDescent="0.2">
      <c r="F942" s="7"/>
    </row>
    <row r="943" spans="6:6" ht="12.75" x14ac:dyDescent="0.2">
      <c r="F943" s="7"/>
    </row>
    <row r="944" spans="6:6" ht="12.75" x14ac:dyDescent="0.2">
      <c r="F944" s="7"/>
    </row>
    <row r="945" spans="6:6" ht="12.75" x14ac:dyDescent="0.2">
      <c r="F945" s="7"/>
    </row>
    <row r="946" spans="6:6" ht="12.75" x14ac:dyDescent="0.2">
      <c r="F946" s="7"/>
    </row>
    <row r="947" spans="6:6" ht="12.75" x14ac:dyDescent="0.2">
      <c r="F947" s="7"/>
    </row>
    <row r="948" spans="6:6" ht="12.75" x14ac:dyDescent="0.2">
      <c r="F948" s="7"/>
    </row>
    <row r="949" spans="6:6" ht="12.75" x14ac:dyDescent="0.2">
      <c r="F949" s="7"/>
    </row>
    <row r="950" spans="6:6" ht="12.75" x14ac:dyDescent="0.2">
      <c r="F950" s="7"/>
    </row>
    <row r="951" spans="6:6" ht="12.75" x14ac:dyDescent="0.2">
      <c r="F951" s="7"/>
    </row>
    <row r="952" spans="6:6" ht="12.75" x14ac:dyDescent="0.2">
      <c r="F952" s="7"/>
    </row>
    <row r="953" spans="6:6" ht="12.75" x14ac:dyDescent="0.2">
      <c r="F953" s="7"/>
    </row>
    <row r="954" spans="6:6" ht="12.75" x14ac:dyDescent="0.2">
      <c r="F954" s="7"/>
    </row>
    <row r="955" spans="6:6" ht="12.75" x14ac:dyDescent="0.2">
      <c r="F955" s="7"/>
    </row>
    <row r="956" spans="6:6" ht="12.75" x14ac:dyDescent="0.2">
      <c r="F956" s="7"/>
    </row>
    <row r="957" spans="6:6" ht="12.75" x14ac:dyDescent="0.2">
      <c r="F957" s="7"/>
    </row>
    <row r="958" spans="6:6" ht="12.75" x14ac:dyDescent="0.2">
      <c r="F958" s="7"/>
    </row>
    <row r="959" spans="6:6" ht="12.75" x14ac:dyDescent="0.2">
      <c r="F959" s="7"/>
    </row>
    <row r="960" spans="6:6" ht="12.75" x14ac:dyDescent="0.2">
      <c r="F960" s="7"/>
    </row>
    <row r="961" spans="6:6" ht="12.75" x14ac:dyDescent="0.2">
      <c r="F961" s="7"/>
    </row>
    <row r="962" spans="6:6" ht="12.75" x14ac:dyDescent="0.2">
      <c r="F962" s="7"/>
    </row>
    <row r="963" spans="6:6" ht="12.75" x14ac:dyDescent="0.2">
      <c r="F963" s="7"/>
    </row>
    <row r="964" spans="6:6" ht="12.75" x14ac:dyDescent="0.2">
      <c r="F964" s="7"/>
    </row>
    <row r="965" spans="6:6" ht="12.75" x14ac:dyDescent="0.2">
      <c r="F965" s="7"/>
    </row>
    <row r="966" spans="6:6" ht="12.75" x14ac:dyDescent="0.2">
      <c r="F966" s="7"/>
    </row>
    <row r="967" spans="6:6" ht="12.75" x14ac:dyDescent="0.2">
      <c r="F967" s="7"/>
    </row>
    <row r="968" spans="6:6" ht="12.75" x14ac:dyDescent="0.2">
      <c r="F968" s="7"/>
    </row>
    <row r="969" spans="6:6" ht="12.75" x14ac:dyDescent="0.2">
      <c r="F969" s="7"/>
    </row>
    <row r="970" spans="6:6" ht="12.75" x14ac:dyDescent="0.2">
      <c r="F970" s="7"/>
    </row>
    <row r="971" spans="6:6" ht="12.75" x14ac:dyDescent="0.2">
      <c r="F971" s="7"/>
    </row>
    <row r="972" spans="6:6" ht="12.75" x14ac:dyDescent="0.2">
      <c r="F972" s="7"/>
    </row>
    <row r="973" spans="6:6" ht="12.75" x14ac:dyDescent="0.2">
      <c r="F973" s="7"/>
    </row>
    <row r="974" spans="6:6" ht="12.75" x14ac:dyDescent="0.2">
      <c r="F974" s="7"/>
    </row>
    <row r="975" spans="6:6" ht="12.75" x14ac:dyDescent="0.2">
      <c r="F975" s="7"/>
    </row>
    <row r="976" spans="6:6" ht="12.75" x14ac:dyDescent="0.2">
      <c r="F976" s="7"/>
    </row>
    <row r="977" spans="6:6" ht="12.75" x14ac:dyDescent="0.2">
      <c r="F977" s="7"/>
    </row>
    <row r="978" spans="6:6" ht="12.75" x14ac:dyDescent="0.2">
      <c r="F978" s="7"/>
    </row>
    <row r="979" spans="6:6" ht="12.75" x14ac:dyDescent="0.2">
      <c r="F979" s="7"/>
    </row>
    <row r="980" spans="6:6" ht="12.75" x14ac:dyDescent="0.2">
      <c r="F980" s="7"/>
    </row>
    <row r="981" spans="6:6" ht="12.75" x14ac:dyDescent="0.2">
      <c r="F981" s="7"/>
    </row>
    <row r="982" spans="6:6" ht="12.75" x14ac:dyDescent="0.2">
      <c r="F982" s="7"/>
    </row>
    <row r="983" spans="6:6" ht="12.75" x14ac:dyDescent="0.2">
      <c r="F983" s="7"/>
    </row>
    <row r="984" spans="6:6" ht="12.75" x14ac:dyDescent="0.2">
      <c r="F984" s="7"/>
    </row>
    <row r="985" spans="6:6" ht="12.75" x14ac:dyDescent="0.2">
      <c r="F985" s="7"/>
    </row>
    <row r="986" spans="6:6" ht="12.75" x14ac:dyDescent="0.2">
      <c r="F986" s="7"/>
    </row>
    <row r="987" spans="6:6" ht="12.75" x14ac:dyDescent="0.2">
      <c r="F987" s="7"/>
    </row>
    <row r="988" spans="6:6" ht="12.75" x14ac:dyDescent="0.2">
      <c r="F988" s="7"/>
    </row>
    <row r="989" spans="6:6" ht="12.75" x14ac:dyDescent="0.2">
      <c r="F989" s="7"/>
    </row>
    <row r="990" spans="6:6" ht="12.75" x14ac:dyDescent="0.2">
      <c r="F990" s="7"/>
    </row>
    <row r="991" spans="6:6" ht="12.75" x14ac:dyDescent="0.2">
      <c r="F991" s="7"/>
    </row>
    <row r="992" spans="6:6" ht="12.75" x14ac:dyDescent="0.2">
      <c r="F992" s="7"/>
    </row>
    <row r="993" spans="6:6" ht="12.75" x14ac:dyDescent="0.2">
      <c r="F993" s="7"/>
    </row>
    <row r="994" spans="6:6" ht="12.75" x14ac:dyDescent="0.2">
      <c r="F994" s="7"/>
    </row>
    <row r="995" spans="6:6" ht="12.75" x14ac:dyDescent="0.2">
      <c r="F995" s="7"/>
    </row>
    <row r="996" spans="6:6" ht="12.75" x14ac:dyDescent="0.2">
      <c r="F996" s="7"/>
    </row>
  </sheetData>
  <mergeCells count="2">
    <mergeCell ref="A1:H1"/>
    <mergeCell ref="A2:H2"/>
  </mergeCells>
  <hyperlinks>
    <hyperlink ref="D5" r:id="rId1"/>
    <hyperlink ref="D6" r:id="rId2"/>
    <hyperlink ref="D8" r:id="rId3"/>
    <hyperlink ref="D10" r:id="rId4" display="Письмо Депздрава Югры от 06.04.2022 № 6675_x000a__x000a_приказ Депздрава Югры от 15.06.2022 № 847_x000a_"/>
    <hyperlink ref="D11" r:id="rId5"/>
    <hyperlink ref="D12" r:id="rId6"/>
    <hyperlink ref="D13" r:id="rId7"/>
    <hyperlink ref="D15" r:id="rId8"/>
    <hyperlink ref="D16" r:id="rId9"/>
    <hyperlink ref="D17" r:id="rId10"/>
    <hyperlink ref="D18" r:id="rId11"/>
    <hyperlink ref="D21" r:id="rId12"/>
  </hyperlinks>
  <pageMargins left="0.7" right="0.7" top="0.75" bottom="0.75" header="0" footer="0"/>
  <pageSetup paperSize="9" scale="26" fitToHeight="0"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1000"/>
  <sheetViews>
    <sheetView zoomScale="70" zoomScaleNormal="70" workbookViewId="0">
      <pane ySplit="5" topLeftCell="A6" activePane="bottomLeft" state="frozen"/>
      <selection pane="bottomLeft" activeCell="U4" sqref="U4:X4"/>
    </sheetView>
  </sheetViews>
  <sheetFormatPr defaultColWidth="14.42578125" defaultRowHeight="15.75" customHeight="1" x14ac:dyDescent="0.2"/>
  <cols>
    <col min="1" max="1" width="3.7109375" customWidth="1"/>
    <col min="2" max="2" width="20.7109375" customWidth="1"/>
    <col min="3" max="3" width="50.7109375" customWidth="1"/>
    <col min="4" max="4" width="16.7109375" customWidth="1"/>
    <col min="5" max="5" width="4.7109375" customWidth="1"/>
    <col min="6" max="6" width="20.7109375" customWidth="1"/>
    <col min="7" max="7" width="50.7109375" customWidth="1"/>
    <col min="8" max="8" width="16.7109375" customWidth="1"/>
    <col min="9" max="9" width="4.7109375" customWidth="1"/>
    <col min="10" max="10" width="20.7109375" customWidth="1"/>
    <col min="11" max="11" width="50.7109375" customWidth="1"/>
    <col min="12" max="12" width="16.7109375" customWidth="1"/>
    <col min="13" max="13" width="4.7109375" customWidth="1"/>
    <col min="14" max="14" width="20.7109375" customWidth="1"/>
    <col min="15" max="15" width="50.7109375" customWidth="1"/>
    <col min="16" max="16" width="16.7109375" customWidth="1"/>
    <col min="17" max="17" width="4.7109375" customWidth="1"/>
    <col min="18" max="18" width="20.7109375" customWidth="1"/>
    <col min="19" max="19" width="50.7109375" customWidth="1"/>
    <col min="20" max="20" width="16.7109375" customWidth="1"/>
    <col min="21" max="21" width="4.7109375" customWidth="1"/>
    <col min="22" max="22" width="20.7109375" customWidth="1"/>
    <col min="23" max="23" width="50.7109375" customWidth="1"/>
    <col min="24" max="24" width="16.7109375" customWidth="1"/>
    <col min="25" max="25" width="4.7109375" customWidth="1"/>
    <col min="26" max="26" width="20.7109375" customWidth="1"/>
    <col min="27" max="27" width="50.7109375" customWidth="1"/>
    <col min="28" max="28" width="16.7109375" customWidth="1"/>
    <col min="29" max="29" width="4.7109375" customWidth="1"/>
    <col min="30" max="30" width="20.7109375" customWidth="1"/>
    <col min="31" max="31" width="50.7109375" customWidth="1"/>
    <col min="32" max="32" width="16.7109375" customWidth="1"/>
    <col min="33" max="33" width="4.7109375" customWidth="1"/>
    <col min="34" max="34" width="20.7109375" customWidth="1"/>
    <col min="35" max="35" width="50.7109375" customWidth="1"/>
    <col min="36" max="36" width="16.7109375" customWidth="1"/>
    <col min="37" max="37" width="4.7109375" customWidth="1"/>
    <col min="38" max="38" width="20.7109375" customWidth="1"/>
    <col min="39" max="39" width="50.7109375" customWidth="1"/>
    <col min="40" max="40" width="16.7109375" customWidth="1"/>
    <col min="41" max="41" width="4.7109375" customWidth="1"/>
    <col min="42" max="42" width="20.7109375" customWidth="1"/>
    <col min="43" max="43" width="50.7109375" customWidth="1"/>
    <col min="44" max="44" width="16.7109375" customWidth="1"/>
    <col min="45" max="45" width="4.7109375" customWidth="1"/>
    <col min="46" max="46" width="20.7109375" customWidth="1"/>
    <col min="47" max="47" width="50.7109375" customWidth="1"/>
    <col min="48" max="48" width="16.7109375" customWidth="1"/>
    <col min="49" max="49" width="4.7109375" customWidth="1"/>
    <col min="50" max="50" width="20.7109375" customWidth="1"/>
    <col min="51" max="51" width="50.7109375" customWidth="1"/>
    <col min="52" max="52" width="16.7109375" customWidth="1"/>
    <col min="53" max="53" width="4.7109375" customWidth="1"/>
    <col min="54" max="54" width="20.7109375" customWidth="1"/>
    <col min="55" max="55" width="50.7109375" customWidth="1"/>
    <col min="56" max="56" width="16.7109375" customWidth="1"/>
    <col min="57" max="57" width="4.7109375" customWidth="1"/>
    <col min="58" max="58" width="20.7109375" customWidth="1"/>
    <col min="59" max="59" width="50.7109375" customWidth="1"/>
    <col min="60" max="60" width="16.7109375" customWidth="1"/>
    <col min="61" max="61" width="4.7109375" customWidth="1"/>
    <col min="62" max="62" width="20.7109375" customWidth="1"/>
    <col min="63" max="63" width="50.7109375" customWidth="1"/>
    <col min="64" max="64" width="16.7109375" customWidth="1"/>
    <col min="65" max="65" width="4.7109375" customWidth="1"/>
    <col min="66" max="66" width="20.7109375" customWidth="1"/>
    <col min="67" max="67" width="50.7109375" customWidth="1"/>
    <col min="68" max="68" width="16.7109375" customWidth="1"/>
    <col min="69" max="69" width="4.7109375" customWidth="1"/>
    <col min="70" max="70" width="20.7109375" customWidth="1"/>
    <col min="71" max="71" width="50.7109375" customWidth="1"/>
    <col min="72" max="72" width="16.7109375" customWidth="1"/>
    <col min="73" max="73" width="4.7109375" customWidth="1"/>
    <col min="74" max="74" width="20.7109375" customWidth="1"/>
    <col min="75" max="75" width="50.7109375" customWidth="1"/>
    <col min="76" max="76" width="16.7109375" customWidth="1"/>
    <col min="77" max="77" width="4.7109375" customWidth="1"/>
    <col min="78" max="78" width="20.7109375" customWidth="1"/>
    <col min="79" max="79" width="50.7109375" customWidth="1"/>
    <col min="80" max="80" width="16.7109375" customWidth="1"/>
  </cols>
  <sheetData>
    <row r="1" spans="1:80" ht="15.75" customHeight="1" x14ac:dyDescent="0.2">
      <c r="A1" s="59" t="s">
        <v>56</v>
      </c>
      <c r="B1" s="60"/>
      <c r="C1" s="60"/>
      <c r="D1" s="60"/>
      <c r="E1" s="60"/>
      <c r="F1" s="60"/>
      <c r="G1" s="60"/>
      <c r="H1" s="60"/>
      <c r="AG1" s="1"/>
      <c r="AH1" s="1"/>
      <c r="AI1" s="1"/>
      <c r="AJ1" s="1"/>
      <c r="AK1" s="1"/>
      <c r="AL1" s="1"/>
      <c r="AM1" s="1"/>
      <c r="AN1" s="1"/>
      <c r="BY1" s="8"/>
      <c r="BZ1" s="9"/>
      <c r="CA1" s="9"/>
      <c r="CB1" s="10"/>
    </row>
    <row r="2" spans="1:80" ht="30" customHeight="1" x14ac:dyDescent="0.2">
      <c r="A2" s="57">
        <v>1</v>
      </c>
      <c r="B2" s="56"/>
      <c r="C2" s="56"/>
      <c r="D2" s="58"/>
      <c r="E2" s="57">
        <v>2</v>
      </c>
      <c r="F2" s="56"/>
      <c r="G2" s="56"/>
      <c r="H2" s="58"/>
      <c r="I2" s="57">
        <v>3</v>
      </c>
      <c r="J2" s="56"/>
      <c r="K2" s="56"/>
      <c r="L2" s="58"/>
      <c r="M2" s="57">
        <v>4</v>
      </c>
      <c r="N2" s="56"/>
      <c r="O2" s="56"/>
      <c r="P2" s="58"/>
      <c r="Q2" s="57">
        <v>5</v>
      </c>
      <c r="R2" s="56"/>
      <c r="S2" s="56"/>
      <c r="T2" s="58"/>
      <c r="U2" s="57">
        <v>6</v>
      </c>
      <c r="V2" s="56"/>
      <c r="W2" s="56"/>
      <c r="X2" s="58"/>
      <c r="Y2" s="57">
        <v>7</v>
      </c>
      <c r="Z2" s="56"/>
      <c r="AA2" s="56"/>
      <c r="AB2" s="58"/>
      <c r="AC2" s="57">
        <v>8</v>
      </c>
      <c r="AD2" s="56"/>
      <c r="AE2" s="56"/>
      <c r="AF2" s="58"/>
      <c r="AG2" s="57">
        <v>9</v>
      </c>
      <c r="AH2" s="56"/>
      <c r="AI2" s="56"/>
      <c r="AJ2" s="58"/>
      <c r="AK2" s="57">
        <v>10</v>
      </c>
      <c r="AL2" s="56"/>
      <c r="AM2" s="56"/>
      <c r="AN2" s="58"/>
      <c r="AO2" s="57">
        <v>11</v>
      </c>
      <c r="AP2" s="56"/>
      <c r="AQ2" s="56"/>
      <c r="AR2" s="58"/>
      <c r="AS2" s="57">
        <v>12</v>
      </c>
      <c r="AT2" s="56"/>
      <c r="AU2" s="56"/>
      <c r="AV2" s="58"/>
      <c r="AW2" s="57">
        <v>13</v>
      </c>
      <c r="AX2" s="56"/>
      <c r="AY2" s="56"/>
      <c r="AZ2" s="58"/>
      <c r="BA2" s="57">
        <v>14</v>
      </c>
      <c r="BB2" s="56"/>
      <c r="BC2" s="56"/>
      <c r="BD2" s="58"/>
      <c r="BE2" s="57">
        <v>15</v>
      </c>
      <c r="BF2" s="56"/>
      <c r="BG2" s="56"/>
      <c r="BH2" s="58"/>
      <c r="BI2" s="57">
        <v>16</v>
      </c>
      <c r="BJ2" s="56"/>
      <c r="BK2" s="56"/>
      <c r="BL2" s="58"/>
      <c r="BM2" s="57">
        <v>17</v>
      </c>
      <c r="BN2" s="56"/>
      <c r="BO2" s="56"/>
      <c r="BP2" s="58"/>
      <c r="BQ2" s="57">
        <v>18</v>
      </c>
      <c r="BR2" s="56"/>
      <c r="BS2" s="56"/>
      <c r="BT2" s="58"/>
      <c r="BU2" s="57">
        <v>19</v>
      </c>
      <c r="BV2" s="56"/>
      <c r="BW2" s="56"/>
      <c r="BX2" s="58"/>
      <c r="BY2" s="57">
        <v>20</v>
      </c>
      <c r="BZ2" s="56"/>
      <c r="CA2" s="56"/>
      <c r="CB2" s="58"/>
    </row>
    <row r="3" spans="1:80" ht="30" customHeight="1" x14ac:dyDescent="0.2">
      <c r="A3" s="57" t="s">
        <v>57</v>
      </c>
      <c r="B3" s="56"/>
      <c r="C3" s="56"/>
      <c r="D3" s="58"/>
      <c r="E3" s="57" t="s">
        <v>10</v>
      </c>
      <c r="F3" s="56"/>
      <c r="G3" s="56"/>
      <c r="H3" s="58"/>
      <c r="I3" s="57" t="s">
        <v>10</v>
      </c>
      <c r="J3" s="56"/>
      <c r="K3" s="56"/>
      <c r="L3" s="58"/>
      <c r="M3" s="57" t="s">
        <v>10</v>
      </c>
      <c r="N3" s="56"/>
      <c r="O3" s="56"/>
      <c r="P3" s="58"/>
      <c r="Q3" s="57" t="s">
        <v>10</v>
      </c>
      <c r="R3" s="56"/>
      <c r="S3" s="56"/>
      <c r="T3" s="58"/>
      <c r="U3" s="57" t="s">
        <v>19</v>
      </c>
      <c r="V3" s="56"/>
      <c r="W3" s="56"/>
      <c r="X3" s="58"/>
      <c r="Y3" s="57" t="s">
        <v>19</v>
      </c>
      <c r="Z3" s="56"/>
      <c r="AA3" s="56"/>
      <c r="AB3" s="58"/>
      <c r="AC3" s="57" t="s">
        <v>19</v>
      </c>
      <c r="AD3" s="56"/>
      <c r="AE3" s="56"/>
      <c r="AF3" s="58"/>
      <c r="AG3" s="57" t="s">
        <v>19</v>
      </c>
      <c r="AH3" s="56"/>
      <c r="AI3" s="56"/>
      <c r="AJ3" s="58"/>
      <c r="AK3" s="57" t="s">
        <v>19</v>
      </c>
      <c r="AL3" s="56"/>
      <c r="AM3" s="56"/>
      <c r="AN3" s="58"/>
      <c r="AO3" s="57" t="s">
        <v>28</v>
      </c>
      <c r="AP3" s="56"/>
      <c r="AQ3" s="56"/>
      <c r="AR3" s="58"/>
      <c r="AS3" s="57" t="s">
        <v>28</v>
      </c>
      <c r="AT3" s="56"/>
      <c r="AU3" s="56"/>
      <c r="AV3" s="58"/>
      <c r="AW3" s="57" t="s">
        <v>28</v>
      </c>
      <c r="AX3" s="56"/>
      <c r="AY3" s="56"/>
      <c r="AZ3" s="58"/>
      <c r="BA3" s="57" t="s">
        <v>28</v>
      </c>
      <c r="BB3" s="56"/>
      <c r="BC3" s="56"/>
      <c r="BD3" s="58"/>
      <c r="BE3" s="57" t="s">
        <v>28</v>
      </c>
      <c r="BF3" s="56"/>
      <c r="BG3" s="56"/>
      <c r="BH3" s="58"/>
      <c r="BI3" s="57" t="s">
        <v>28</v>
      </c>
      <c r="BJ3" s="56"/>
      <c r="BK3" s="56"/>
      <c r="BL3" s="58"/>
      <c r="BM3" s="57" t="s">
        <v>28</v>
      </c>
      <c r="BN3" s="56"/>
      <c r="BO3" s="56"/>
      <c r="BP3" s="58"/>
      <c r="BQ3" s="57" t="s">
        <v>48</v>
      </c>
      <c r="BR3" s="56"/>
      <c r="BS3" s="56"/>
      <c r="BT3" s="58"/>
      <c r="BU3" s="57" t="s">
        <v>48</v>
      </c>
      <c r="BV3" s="56"/>
      <c r="BW3" s="56"/>
      <c r="BX3" s="58"/>
      <c r="BY3" s="57" t="s">
        <v>52</v>
      </c>
      <c r="BZ3" s="56"/>
      <c r="CA3" s="56"/>
      <c r="CB3" s="58"/>
    </row>
    <row r="4" spans="1:80" ht="36.75" customHeight="1" x14ac:dyDescent="0.2">
      <c r="A4" s="57" t="s">
        <v>58</v>
      </c>
      <c r="B4" s="56"/>
      <c r="C4" s="56"/>
      <c r="D4" s="58"/>
      <c r="E4" s="57" t="s">
        <v>59</v>
      </c>
      <c r="F4" s="56"/>
      <c r="G4" s="56"/>
      <c r="H4" s="58"/>
      <c r="I4" s="57" t="s">
        <v>60</v>
      </c>
      <c r="J4" s="56"/>
      <c r="K4" s="56"/>
      <c r="L4" s="58"/>
      <c r="M4" s="57" t="s">
        <v>61</v>
      </c>
      <c r="N4" s="56"/>
      <c r="O4" s="56"/>
      <c r="P4" s="58"/>
      <c r="Q4" s="57" t="s">
        <v>62</v>
      </c>
      <c r="R4" s="56"/>
      <c r="S4" s="56"/>
      <c r="T4" s="58"/>
      <c r="U4" s="57" t="s">
        <v>63</v>
      </c>
      <c r="V4" s="56"/>
      <c r="W4" s="56"/>
      <c r="X4" s="58"/>
      <c r="Y4" s="57" t="s">
        <v>64</v>
      </c>
      <c r="Z4" s="56"/>
      <c r="AA4" s="56"/>
      <c r="AB4" s="58"/>
      <c r="AC4" s="57" t="s">
        <v>65</v>
      </c>
      <c r="AD4" s="56"/>
      <c r="AE4" s="56"/>
      <c r="AF4" s="58"/>
      <c r="AG4" s="57" t="s">
        <v>66</v>
      </c>
      <c r="AH4" s="56"/>
      <c r="AI4" s="56"/>
      <c r="AJ4" s="58"/>
      <c r="AK4" s="57" t="s">
        <v>67</v>
      </c>
      <c r="AL4" s="56"/>
      <c r="AM4" s="56"/>
      <c r="AN4" s="58"/>
      <c r="AO4" s="57" t="s">
        <v>68</v>
      </c>
      <c r="AP4" s="56"/>
      <c r="AQ4" s="56"/>
      <c r="AR4" s="58"/>
      <c r="AS4" s="57" t="s">
        <v>32</v>
      </c>
      <c r="AT4" s="56"/>
      <c r="AU4" s="56"/>
      <c r="AV4" s="58"/>
      <c r="AW4" s="57" t="s">
        <v>69</v>
      </c>
      <c r="AX4" s="56"/>
      <c r="AY4" s="56"/>
      <c r="AZ4" s="58"/>
      <c r="BA4" s="57" t="s">
        <v>70</v>
      </c>
      <c r="BB4" s="56"/>
      <c r="BC4" s="56"/>
      <c r="BD4" s="58"/>
      <c r="BE4" s="57" t="s">
        <v>71</v>
      </c>
      <c r="BF4" s="56"/>
      <c r="BG4" s="56"/>
      <c r="BH4" s="58"/>
      <c r="BI4" s="57" t="s">
        <v>72</v>
      </c>
      <c r="BJ4" s="56"/>
      <c r="BK4" s="56"/>
      <c r="BL4" s="58"/>
      <c r="BM4" s="57" t="s">
        <v>73</v>
      </c>
      <c r="BN4" s="56"/>
      <c r="BO4" s="56"/>
      <c r="BP4" s="58"/>
      <c r="BQ4" s="57" t="s">
        <v>49</v>
      </c>
      <c r="BR4" s="56"/>
      <c r="BS4" s="56"/>
      <c r="BT4" s="58"/>
      <c r="BU4" s="57" t="s">
        <v>51</v>
      </c>
      <c r="BV4" s="56"/>
      <c r="BW4" s="56"/>
      <c r="BX4" s="58"/>
      <c r="BY4" s="57" t="s">
        <v>74</v>
      </c>
      <c r="BZ4" s="56"/>
      <c r="CA4" s="56"/>
      <c r="CB4" s="58"/>
    </row>
    <row r="5" spans="1:80" ht="30" x14ac:dyDescent="0.2">
      <c r="A5" s="11" t="s">
        <v>0</v>
      </c>
      <c r="B5" s="12" t="s">
        <v>75</v>
      </c>
      <c r="C5" s="12" t="s">
        <v>76</v>
      </c>
      <c r="D5" s="12" t="s">
        <v>77</v>
      </c>
      <c r="E5" s="11" t="s">
        <v>0</v>
      </c>
      <c r="F5" s="12" t="s">
        <v>75</v>
      </c>
      <c r="G5" s="12" t="s">
        <v>76</v>
      </c>
      <c r="H5" s="12" t="s">
        <v>77</v>
      </c>
      <c r="I5" s="11" t="s">
        <v>0</v>
      </c>
      <c r="J5" s="12" t="s">
        <v>75</v>
      </c>
      <c r="K5" s="12" t="s">
        <v>76</v>
      </c>
      <c r="L5" s="12" t="s">
        <v>77</v>
      </c>
      <c r="M5" s="11" t="s">
        <v>0</v>
      </c>
      <c r="N5" s="12" t="s">
        <v>75</v>
      </c>
      <c r="O5" s="12" t="s">
        <v>76</v>
      </c>
      <c r="P5" s="12" t="s">
        <v>77</v>
      </c>
      <c r="Q5" s="11" t="s">
        <v>0</v>
      </c>
      <c r="R5" s="12" t="s">
        <v>75</v>
      </c>
      <c r="S5" s="12" t="s">
        <v>76</v>
      </c>
      <c r="T5" s="12" t="s">
        <v>77</v>
      </c>
      <c r="U5" s="11" t="s">
        <v>0</v>
      </c>
      <c r="V5" s="12" t="s">
        <v>75</v>
      </c>
      <c r="W5" s="12" t="s">
        <v>76</v>
      </c>
      <c r="X5" s="12" t="s">
        <v>77</v>
      </c>
      <c r="Y5" s="11" t="s">
        <v>0</v>
      </c>
      <c r="Z5" s="12" t="s">
        <v>75</v>
      </c>
      <c r="AA5" s="12" t="s">
        <v>76</v>
      </c>
      <c r="AB5" s="12" t="s">
        <v>77</v>
      </c>
      <c r="AC5" s="11" t="s">
        <v>0</v>
      </c>
      <c r="AD5" s="12" t="s">
        <v>75</v>
      </c>
      <c r="AE5" s="12" t="s">
        <v>76</v>
      </c>
      <c r="AF5" s="12" t="s">
        <v>77</v>
      </c>
      <c r="AG5" s="11" t="s">
        <v>0</v>
      </c>
      <c r="AH5" s="12" t="s">
        <v>75</v>
      </c>
      <c r="AI5" s="12" t="s">
        <v>76</v>
      </c>
      <c r="AJ5" s="12" t="s">
        <v>77</v>
      </c>
      <c r="AK5" s="11" t="s">
        <v>0</v>
      </c>
      <c r="AL5" s="12" t="s">
        <v>75</v>
      </c>
      <c r="AM5" s="12" t="s">
        <v>76</v>
      </c>
      <c r="AN5" s="12" t="s">
        <v>77</v>
      </c>
      <c r="AO5" s="11" t="s">
        <v>0</v>
      </c>
      <c r="AP5" s="12" t="s">
        <v>75</v>
      </c>
      <c r="AQ5" s="12" t="s">
        <v>76</v>
      </c>
      <c r="AR5" s="12" t="s">
        <v>77</v>
      </c>
      <c r="AS5" s="11" t="s">
        <v>0</v>
      </c>
      <c r="AT5" s="12" t="s">
        <v>75</v>
      </c>
      <c r="AU5" s="12" t="s">
        <v>76</v>
      </c>
      <c r="AV5" s="12" t="s">
        <v>77</v>
      </c>
      <c r="AW5" s="11" t="s">
        <v>0</v>
      </c>
      <c r="AX5" s="12" t="s">
        <v>75</v>
      </c>
      <c r="AY5" s="12" t="s">
        <v>76</v>
      </c>
      <c r="AZ5" s="12" t="s">
        <v>77</v>
      </c>
      <c r="BA5" s="11" t="s">
        <v>0</v>
      </c>
      <c r="BB5" s="12" t="s">
        <v>75</v>
      </c>
      <c r="BC5" s="12" t="s">
        <v>76</v>
      </c>
      <c r="BD5" s="12" t="s">
        <v>77</v>
      </c>
      <c r="BE5" s="11" t="s">
        <v>0</v>
      </c>
      <c r="BF5" s="12" t="s">
        <v>75</v>
      </c>
      <c r="BG5" s="12" t="s">
        <v>76</v>
      </c>
      <c r="BH5" s="12" t="s">
        <v>77</v>
      </c>
      <c r="BI5" s="11" t="s">
        <v>0</v>
      </c>
      <c r="BJ5" s="12" t="s">
        <v>75</v>
      </c>
      <c r="BK5" s="12" t="s">
        <v>76</v>
      </c>
      <c r="BL5" s="12" t="s">
        <v>77</v>
      </c>
      <c r="BM5" s="11" t="s">
        <v>0</v>
      </c>
      <c r="BN5" s="12" t="s">
        <v>75</v>
      </c>
      <c r="BO5" s="12" t="s">
        <v>76</v>
      </c>
      <c r="BP5" s="12" t="s">
        <v>77</v>
      </c>
      <c r="BQ5" s="11" t="s">
        <v>0</v>
      </c>
      <c r="BR5" s="12" t="s">
        <v>75</v>
      </c>
      <c r="BS5" s="12" t="s">
        <v>76</v>
      </c>
      <c r="BT5" s="12" t="s">
        <v>77</v>
      </c>
      <c r="BU5" s="11" t="s">
        <v>0</v>
      </c>
      <c r="BV5" s="12" t="s">
        <v>75</v>
      </c>
      <c r="BW5" s="12" t="s">
        <v>76</v>
      </c>
      <c r="BX5" s="12" t="s">
        <v>77</v>
      </c>
      <c r="BY5" s="11" t="s">
        <v>0</v>
      </c>
      <c r="BZ5" s="12" t="s">
        <v>75</v>
      </c>
      <c r="CA5" s="12" t="s">
        <v>76</v>
      </c>
      <c r="CB5" s="12" t="s">
        <v>77</v>
      </c>
    </row>
    <row r="6" spans="1:80" ht="49.5" customHeight="1" x14ac:dyDescent="0.2">
      <c r="A6" s="13">
        <v>1</v>
      </c>
      <c r="B6" s="14" t="s">
        <v>78</v>
      </c>
      <c r="C6" s="14" t="s">
        <v>79</v>
      </c>
      <c r="D6" s="15" t="s">
        <v>80</v>
      </c>
      <c r="E6" s="13">
        <v>1</v>
      </c>
      <c r="F6" s="14" t="s">
        <v>78</v>
      </c>
      <c r="G6" s="14" t="s">
        <v>79</v>
      </c>
      <c r="H6" s="15" t="s">
        <v>81</v>
      </c>
      <c r="I6" s="13">
        <v>1</v>
      </c>
      <c r="J6" s="14" t="s">
        <v>78</v>
      </c>
      <c r="K6" s="14" t="s">
        <v>79</v>
      </c>
      <c r="L6" s="15" t="s">
        <v>81</v>
      </c>
      <c r="M6" s="13">
        <v>1</v>
      </c>
      <c r="N6" s="14" t="s">
        <v>78</v>
      </c>
      <c r="O6" s="14" t="s">
        <v>79</v>
      </c>
      <c r="P6" s="15" t="s">
        <v>81</v>
      </c>
      <c r="Q6" s="13">
        <v>1</v>
      </c>
      <c r="R6" s="14" t="s">
        <v>78</v>
      </c>
      <c r="S6" s="14" t="s">
        <v>79</v>
      </c>
      <c r="T6" s="15" t="s">
        <v>81</v>
      </c>
      <c r="U6" s="13">
        <v>1</v>
      </c>
      <c r="V6" s="14" t="s">
        <v>78</v>
      </c>
      <c r="W6" s="14" t="s">
        <v>79</v>
      </c>
      <c r="X6" s="15" t="s">
        <v>82</v>
      </c>
      <c r="Y6" s="13">
        <v>1</v>
      </c>
      <c r="Z6" s="14" t="s">
        <v>83</v>
      </c>
      <c r="AA6" s="14" t="s">
        <v>84</v>
      </c>
      <c r="AB6" s="15" t="s">
        <v>82</v>
      </c>
      <c r="AC6" s="13">
        <v>1</v>
      </c>
      <c r="AD6" s="14" t="s">
        <v>78</v>
      </c>
      <c r="AE6" s="14" t="s">
        <v>79</v>
      </c>
      <c r="AF6" s="15" t="s">
        <v>82</v>
      </c>
      <c r="AG6" s="13">
        <v>1</v>
      </c>
      <c r="AH6" s="14" t="s">
        <v>78</v>
      </c>
      <c r="AI6" s="14" t="s">
        <v>79</v>
      </c>
      <c r="AJ6" s="15" t="s">
        <v>82</v>
      </c>
      <c r="AK6" s="13">
        <v>1</v>
      </c>
      <c r="AL6" s="14" t="s">
        <v>85</v>
      </c>
      <c r="AM6" s="14" t="s">
        <v>86</v>
      </c>
      <c r="AN6" s="15" t="s">
        <v>82</v>
      </c>
      <c r="AO6" s="13">
        <v>1</v>
      </c>
      <c r="AP6" s="14" t="s">
        <v>78</v>
      </c>
      <c r="AQ6" s="14" t="s">
        <v>79</v>
      </c>
      <c r="AR6" s="15" t="s">
        <v>87</v>
      </c>
      <c r="AS6" s="13">
        <v>1</v>
      </c>
      <c r="AT6" s="14" t="s">
        <v>78</v>
      </c>
      <c r="AU6" s="14" t="s">
        <v>79</v>
      </c>
      <c r="AV6" s="15" t="s">
        <v>87</v>
      </c>
      <c r="AW6" s="13">
        <v>1</v>
      </c>
      <c r="AX6" s="14" t="s">
        <v>78</v>
      </c>
      <c r="AY6" s="14" t="s">
        <v>79</v>
      </c>
      <c r="AZ6" s="15" t="s">
        <v>87</v>
      </c>
      <c r="BA6" s="13">
        <v>1</v>
      </c>
      <c r="BB6" s="14" t="s">
        <v>78</v>
      </c>
      <c r="BC6" s="14" t="s">
        <v>79</v>
      </c>
      <c r="BD6" s="15" t="s">
        <v>87</v>
      </c>
      <c r="BE6" s="13">
        <v>1</v>
      </c>
      <c r="BF6" s="14" t="s">
        <v>78</v>
      </c>
      <c r="BG6" s="14" t="s">
        <v>79</v>
      </c>
      <c r="BH6" s="15" t="s">
        <v>87</v>
      </c>
      <c r="BI6" s="13">
        <v>1</v>
      </c>
      <c r="BJ6" s="14" t="s">
        <v>88</v>
      </c>
      <c r="BK6" s="14" t="s">
        <v>79</v>
      </c>
      <c r="BL6" s="15" t="s">
        <v>87</v>
      </c>
      <c r="BM6" s="13">
        <v>1</v>
      </c>
      <c r="BN6" s="14" t="s">
        <v>78</v>
      </c>
      <c r="BO6" s="14" t="s">
        <v>79</v>
      </c>
      <c r="BP6" s="15" t="s">
        <v>87</v>
      </c>
      <c r="BQ6" s="13">
        <v>1</v>
      </c>
      <c r="BR6" s="14" t="s">
        <v>78</v>
      </c>
      <c r="BS6" s="14" t="s">
        <v>79</v>
      </c>
      <c r="BT6" s="15" t="s">
        <v>48</v>
      </c>
      <c r="BU6" s="13">
        <v>1</v>
      </c>
      <c r="BV6" s="14" t="s">
        <v>78</v>
      </c>
      <c r="BW6" s="14" t="s">
        <v>79</v>
      </c>
      <c r="BX6" s="15" t="s">
        <v>48</v>
      </c>
      <c r="BY6" s="13">
        <v>1</v>
      </c>
      <c r="BZ6" s="16" t="s">
        <v>78</v>
      </c>
      <c r="CA6" s="17" t="s">
        <v>79</v>
      </c>
      <c r="CB6" s="15" t="s">
        <v>52</v>
      </c>
    </row>
    <row r="7" spans="1:80" ht="49.5" customHeight="1" x14ac:dyDescent="0.2">
      <c r="A7" s="13">
        <v>2</v>
      </c>
      <c r="B7" s="14" t="s">
        <v>83</v>
      </c>
      <c r="C7" s="14" t="s">
        <v>84</v>
      </c>
      <c r="D7" s="15" t="s">
        <v>80</v>
      </c>
      <c r="E7" s="13">
        <v>2</v>
      </c>
      <c r="F7" s="14" t="s">
        <v>89</v>
      </c>
      <c r="G7" s="14" t="s">
        <v>90</v>
      </c>
      <c r="H7" s="15" t="s">
        <v>81</v>
      </c>
      <c r="I7" s="13">
        <v>2</v>
      </c>
      <c r="J7" s="14" t="s">
        <v>83</v>
      </c>
      <c r="K7" s="14" t="s">
        <v>84</v>
      </c>
      <c r="L7" s="15" t="s">
        <v>81</v>
      </c>
      <c r="M7" s="13">
        <v>2</v>
      </c>
      <c r="N7" s="14" t="s">
        <v>83</v>
      </c>
      <c r="O7" s="14" t="s">
        <v>84</v>
      </c>
      <c r="P7" s="15" t="s">
        <v>81</v>
      </c>
      <c r="Q7" s="13">
        <v>2</v>
      </c>
      <c r="R7" s="14" t="s">
        <v>83</v>
      </c>
      <c r="S7" s="14" t="s">
        <v>84</v>
      </c>
      <c r="T7" s="15" t="s">
        <v>81</v>
      </c>
      <c r="U7" s="13">
        <v>2</v>
      </c>
      <c r="V7" s="14" t="s">
        <v>83</v>
      </c>
      <c r="W7" s="14" t="s">
        <v>84</v>
      </c>
      <c r="X7" s="15" t="s">
        <v>82</v>
      </c>
      <c r="Y7" s="13">
        <v>2</v>
      </c>
      <c r="Z7" s="14" t="s">
        <v>89</v>
      </c>
      <c r="AA7" s="14" t="s">
        <v>90</v>
      </c>
      <c r="AB7" s="15" t="s">
        <v>82</v>
      </c>
      <c r="AC7" s="13">
        <v>2</v>
      </c>
      <c r="AD7" s="14" t="s">
        <v>83</v>
      </c>
      <c r="AE7" s="14" t="s">
        <v>84</v>
      </c>
      <c r="AF7" s="15" t="s">
        <v>82</v>
      </c>
      <c r="AG7" s="13">
        <v>2</v>
      </c>
      <c r="AH7" s="14" t="s">
        <v>83</v>
      </c>
      <c r="AI7" s="14" t="s">
        <v>84</v>
      </c>
      <c r="AJ7" s="15" t="s">
        <v>82</v>
      </c>
      <c r="AK7" s="13">
        <v>2</v>
      </c>
      <c r="AL7" s="14" t="s">
        <v>91</v>
      </c>
      <c r="AM7" s="14" t="s">
        <v>92</v>
      </c>
      <c r="AN7" s="15" t="s">
        <v>82</v>
      </c>
      <c r="AO7" s="13">
        <v>2</v>
      </c>
      <c r="AP7" s="14" t="s">
        <v>83</v>
      </c>
      <c r="AQ7" s="14" t="s">
        <v>84</v>
      </c>
      <c r="AR7" s="15" t="s">
        <v>87</v>
      </c>
      <c r="AS7" s="13">
        <v>2</v>
      </c>
      <c r="AT7" s="14" t="s">
        <v>83</v>
      </c>
      <c r="AU7" s="14" t="s">
        <v>84</v>
      </c>
      <c r="AV7" s="15" t="s">
        <v>87</v>
      </c>
      <c r="AW7" s="13">
        <v>2</v>
      </c>
      <c r="AX7" s="14" t="s">
        <v>83</v>
      </c>
      <c r="AY7" s="14" t="s">
        <v>84</v>
      </c>
      <c r="AZ7" s="15" t="s">
        <v>87</v>
      </c>
      <c r="BA7" s="13">
        <v>2</v>
      </c>
      <c r="BB7" s="14" t="s">
        <v>83</v>
      </c>
      <c r="BC7" s="14" t="s">
        <v>84</v>
      </c>
      <c r="BD7" s="15" t="s">
        <v>87</v>
      </c>
      <c r="BE7" s="13">
        <v>2</v>
      </c>
      <c r="BF7" s="14" t="s">
        <v>83</v>
      </c>
      <c r="BG7" s="14" t="s">
        <v>84</v>
      </c>
      <c r="BH7" s="15" t="s">
        <v>87</v>
      </c>
      <c r="BI7" s="13">
        <v>2</v>
      </c>
      <c r="BJ7" s="14" t="s">
        <v>83</v>
      </c>
      <c r="BK7" s="14" t="s">
        <v>84</v>
      </c>
      <c r="BL7" s="15" t="s">
        <v>87</v>
      </c>
      <c r="BM7" s="13">
        <v>2</v>
      </c>
      <c r="BN7" s="14" t="s">
        <v>83</v>
      </c>
      <c r="BO7" s="14" t="s">
        <v>84</v>
      </c>
      <c r="BP7" s="15" t="s">
        <v>87</v>
      </c>
      <c r="BQ7" s="13">
        <v>2</v>
      </c>
      <c r="BR7" s="14" t="s">
        <v>83</v>
      </c>
      <c r="BS7" s="14" t="s">
        <v>84</v>
      </c>
      <c r="BT7" s="15" t="s">
        <v>48</v>
      </c>
      <c r="BU7" s="13">
        <v>2</v>
      </c>
      <c r="BV7" s="14" t="s">
        <v>83</v>
      </c>
      <c r="BW7" s="14" t="s">
        <v>84</v>
      </c>
      <c r="BX7" s="15" t="s">
        <v>48</v>
      </c>
      <c r="BY7" s="13">
        <v>2</v>
      </c>
      <c r="BZ7" s="18" t="s">
        <v>83</v>
      </c>
      <c r="CA7" s="19" t="s">
        <v>84</v>
      </c>
      <c r="CB7" s="15" t="s">
        <v>52</v>
      </c>
    </row>
    <row r="8" spans="1:80" ht="49.5" customHeight="1" x14ac:dyDescent="0.2">
      <c r="A8" s="13">
        <v>3</v>
      </c>
      <c r="B8" s="14" t="s">
        <v>83</v>
      </c>
      <c r="C8" s="14" t="s">
        <v>93</v>
      </c>
      <c r="D8" s="15" t="s">
        <v>80</v>
      </c>
      <c r="E8" s="13">
        <v>3</v>
      </c>
      <c r="F8" s="14" t="s">
        <v>94</v>
      </c>
      <c r="G8" s="14" t="s">
        <v>95</v>
      </c>
      <c r="H8" s="15" t="s">
        <v>81</v>
      </c>
      <c r="I8" s="13">
        <v>3</v>
      </c>
      <c r="J8" s="14" t="s">
        <v>83</v>
      </c>
      <c r="K8" s="14" t="s">
        <v>93</v>
      </c>
      <c r="L8" s="15" t="s">
        <v>81</v>
      </c>
      <c r="M8" s="13">
        <v>3</v>
      </c>
      <c r="N8" s="14" t="s">
        <v>83</v>
      </c>
      <c r="O8" s="14" t="s">
        <v>93</v>
      </c>
      <c r="P8" s="15" t="s">
        <v>81</v>
      </c>
      <c r="Q8" s="13">
        <v>3</v>
      </c>
      <c r="R8" s="14" t="s">
        <v>83</v>
      </c>
      <c r="S8" s="14" t="s">
        <v>93</v>
      </c>
      <c r="T8" s="15" t="s">
        <v>81</v>
      </c>
      <c r="U8" s="13">
        <v>3</v>
      </c>
      <c r="V8" s="14" t="s">
        <v>83</v>
      </c>
      <c r="W8" s="14" t="s">
        <v>93</v>
      </c>
      <c r="X8" s="15" t="s">
        <v>82</v>
      </c>
      <c r="Y8" s="13">
        <v>3</v>
      </c>
      <c r="Z8" s="14" t="s">
        <v>89</v>
      </c>
      <c r="AA8" s="14" t="s">
        <v>96</v>
      </c>
      <c r="AB8" s="15" t="s">
        <v>82</v>
      </c>
      <c r="AC8" s="13">
        <v>3</v>
      </c>
      <c r="AD8" s="14" t="s">
        <v>83</v>
      </c>
      <c r="AE8" s="14" t="s">
        <v>93</v>
      </c>
      <c r="AF8" s="15" t="s">
        <v>82</v>
      </c>
      <c r="AG8" s="13">
        <v>3</v>
      </c>
      <c r="AH8" s="14" t="s">
        <v>83</v>
      </c>
      <c r="AI8" s="14" t="s">
        <v>93</v>
      </c>
      <c r="AJ8" s="15" t="s">
        <v>82</v>
      </c>
      <c r="AK8" s="13">
        <v>3</v>
      </c>
      <c r="AL8" s="14" t="s">
        <v>97</v>
      </c>
      <c r="AM8" s="14" t="s">
        <v>98</v>
      </c>
      <c r="AN8" s="15" t="s">
        <v>82</v>
      </c>
      <c r="AO8" s="13">
        <v>3</v>
      </c>
      <c r="AP8" s="14" t="s">
        <v>83</v>
      </c>
      <c r="AQ8" s="14" t="s">
        <v>93</v>
      </c>
      <c r="AR8" s="15" t="s">
        <v>87</v>
      </c>
      <c r="AS8" s="13">
        <v>3</v>
      </c>
      <c r="AT8" s="14" t="s">
        <v>83</v>
      </c>
      <c r="AU8" s="14" t="s">
        <v>93</v>
      </c>
      <c r="AV8" s="15" t="s">
        <v>87</v>
      </c>
      <c r="AW8" s="13">
        <v>3</v>
      </c>
      <c r="AX8" s="14" t="s">
        <v>83</v>
      </c>
      <c r="AY8" s="14" t="s">
        <v>93</v>
      </c>
      <c r="AZ8" s="15" t="s">
        <v>87</v>
      </c>
      <c r="BA8" s="13">
        <v>3</v>
      </c>
      <c r="BB8" s="14" t="s">
        <v>83</v>
      </c>
      <c r="BC8" s="14" t="s">
        <v>93</v>
      </c>
      <c r="BD8" s="15" t="s">
        <v>87</v>
      </c>
      <c r="BE8" s="13">
        <v>3</v>
      </c>
      <c r="BF8" s="14" t="s">
        <v>83</v>
      </c>
      <c r="BG8" s="14" t="s">
        <v>93</v>
      </c>
      <c r="BH8" s="15" t="s">
        <v>87</v>
      </c>
      <c r="BI8" s="13">
        <v>3</v>
      </c>
      <c r="BJ8" s="14" t="s">
        <v>83</v>
      </c>
      <c r="BK8" s="14" t="s">
        <v>93</v>
      </c>
      <c r="BL8" s="15" t="s">
        <v>87</v>
      </c>
      <c r="BM8" s="13">
        <v>3</v>
      </c>
      <c r="BN8" s="14" t="s">
        <v>83</v>
      </c>
      <c r="BO8" s="14" t="s">
        <v>93</v>
      </c>
      <c r="BP8" s="15" t="s">
        <v>87</v>
      </c>
      <c r="BQ8" s="13">
        <v>3</v>
      </c>
      <c r="BR8" s="14" t="s">
        <v>83</v>
      </c>
      <c r="BS8" s="14" t="s">
        <v>93</v>
      </c>
      <c r="BT8" s="15" t="s">
        <v>48</v>
      </c>
      <c r="BU8" s="13">
        <v>3</v>
      </c>
      <c r="BV8" s="14" t="s">
        <v>83</v>
      </c>
      <c r="BW8" s="14" t="s">
        <v>93</v>
      </c>
      <c r="BX8" s="15" t="s">
        <v>48</v>
      </c>
      <c r="BY8" s="13">
        <v>3</v>
      </c>
      <c r="BZ8" s="18" t="s">
        <v>83</v>
      </c>
      <c r="CA8" s="19" t="s">
        <v>93</v>
      </c>
      <c r="CB8" s="15" t="s">
        <v>52</v>
      </c>
    </row>
    <row r="9" spans="1:80" ht="49.5" customHeight="1" x14ac:dyDescent="0.2">
      <c r="A9" s="13">
        <v>4</v>
      </c>
      <c r="B9" s="14" t="s">
        <v>89</v>
      </c>
      <c r="C9" s="14" t="s">
        <v>90</v>
      </c>
      <c r="D9" s="15" t="s">
        <v>80</v>
      </c>
      <c r="E9" s="13">
        <v>4</v>
      </c>
      <c r="F9" s="14" t="s">
        <v>99</v>
      </c>
      <c r="G9" s="14" t="s">
        <v>100</v>
      </c>
      <c r="H9" s="15" t="s">
        <v>81</v>
      </c>
      <c r="I9" s="13">
        <v>4</v>
      </c>
      <c r="J9" s="14" t="s">
        <v>89</v>
      </c>
      <c r="K9" s="14" t="s">
        <v>90</v>
      </c>
      <c r="L9" s="15" t="s">
        <v>81</v>
      </c>
      <c r="M9" s="13">
        <v>4</v>
      </c>
      <c r="N9" s="14" t="s">
        <v>83</v>
      </c>
      <c r="O9" s="14" t="s">
        <v>101</v>
      </c>
      <c r="P9" s="15" t="s">
        <v>81</v>
      </c>
      <c r="Q9" s="13">
        <v>4</v>
      </c>
      <c r="R9" s="14" t="s">
        <v>83</v>
      </c>
      <c r="S9" s="14" t="s">
        <v>101</v>
      </c>
      <c r="T9" s="15" t="s">
        <v>81</v>
      </c>
      <c r="U9" s="13">
        <v>4</v>
      </c>
      <c r="V9" s="14" t="s">
        <v>89</v>
      </c>
      <c r="W9" s="14" t="s">
        <v>90</v>
      </c>
      <c r="X9" s="15" t="s">
        <v>82</v>
      </c>
      <c r="Y9" s="13">
        <v>4</v>
      </c>
      <c r="Z9" s="14" t="s">
        <v>94</v>
      </c>
      <c r="AA9" s="14" t="s">
        <v>95</v>
      </c>
      <c r="AB9" s="15" t="s">
        <v>82</v>
      </c>
      <c r="AC9" s="13">
        <v>4</v>
      </c>
      <c r="AD9" s="14" t="s">
        <v>83</v>
      </c>
      <c r="AE9" s="14" t="s">
        <v>101</v>
      </c>
      <c r="AF9" s="15" t="s">
        <v>82</v>
      </c>
      <c r="AG9" s="13">
        <v>4</v>
      </c>
      <c r="AH9" s="14" t="s">
        <v>83</v>
      </c>
      <c r="AI9" s="14" t="s">
        <v>101</v>
      </c>
      <c r="AJ9" s="15" t="s">
        <v>82</v>
      </c>
      <c r="AK9" s="13"/>
      <c r="AL9" s="15"/>
      <c r="AM9" s="15"/>
      <c r="AN9" s="15"/>
      <c r="AO9" s="13">
        <v>4</v>
      </c>
      <c r="AP9" s="14" t="s">
        <v>83</v>
      </c>
      <c r="AQ9" s="14" t="s">
        <v>101</v>
      </c>
      <c r="AR9" s="15" t="s">
        <v>87</v>
      </c>
      <c r="AS9" s="13">
        <v>4</v>
      </c>
      <c r="AT9" s="14" t="s">
        <v>89</v>
      </c>
      <c r="AU9" s="14" t="s">
        <v>90</v>
      </c>
      <c r="AV9" s="15" t="s">
        <v>87</v>
      </c>
      <c r="AW9" s="13">
        <v>4</v>
      </c>
      <c r="AX9" s="14" t="s">
        <v>83</v>
      </c>
      <c r="AY9" s="14" t="s">
        <v>101</v>
      </c>
      <c r="AZ9" s="15" t="s">
        <v>87</v>
      </c>
      <c r="BA9" s="13">
        <v>4</v>
      </c>
      <c r="BB9" s="14" t="s">
        <v>83</v>
      </c>
      <c r="BC9" s="14" t="s">
        <v>101</v>
      </c>
      <c r="BD9" s="15" t="s">
        <v>87</v>
      </c>
      <c r="BE9" s="13">
        <v>4</v>
      </c>
      <c r="BF9" s="14" t="s">
        <v>83</v>
      </c>
      <c r="BG9" s="14" t="s">
        <v>101</v>
      </c>
      <c r="BH9" s="15" t="s">
        <v>87</v>
      </c>
      <c r="BI9" s="13">
        <v>4</v>
      </c>
      <c r="BJ9" s="14" t="s">
        <v>89</v>
      </c>
      <c r="BK9" s="14" t="s">
        <v>90</v>
      </c>
      <c r="BL9" s="15" t="s">
        <v>87</v>
      </c>
      <c r="BM9" s="13">
        <v>4</v>
      </c>
      <c r="BN9" s="14" t="s">
        <v>83</v>
      </c>
      <c r="BO9" s="14" t="s">
        <v>101</v>
      </c>
      <c r="BP9" s="15" t="s">
        <v>87</v>
      </c>
      <c r="BQ9" s="13">
        <v>4</v>
      </c>
      <c r="BR9" s="14" t="s">
        <v>89</v>
      </c>
      <c r="BS9" s="14" t="s">
        <v>90</v>
      </c>
      <c r="BT9" s="15" t="s">
        <v>48</v>
      </c>
      <c r="BU9" s="13">
        <v>4</v>
      </c>
      <c r="BV9" s="14" t="s">
        <v>83</v>
      </c>
      <c r="BW9" s="14" t="s">
        <v>101</v>
      </c>
      <c r="BX9" s="15" t="s">
        <v>48</v>
      </c>
      <c r="BY9" s="13">
        <v>4</v>
      </c>
      <c r="BZ9" s="18" t="s">
        <v>89</v>
      </c>
      <c r="CA9" s="19" t="s">
        <v>90</v>
      </c>
      <c r="CB9" s="15" t="s">
        <v>52</v>
      </c>
    </row>
    <row r="10" spans="1:80" ht="49.5" customHeight="1" x14ac:dyDescent="0.2">
      <c r="A10" s="13">
        <v>5</v>
      </c>
      <c r="B10" s="14" t="s">
        <v>89</v>
      </c>
      <c r="C10" s="14" t="s">
        <v>96</v>
      </c>
      <c r="D10" s="15" t="s">
        <v>80</v>
      </c>
      <c r="E10" s="13">
        <v>5</v>
      </c>
      <c r="F10" s="14" t="s">
        <v>103</v>
      </c>
      <c r="G10" s="14" t="s">
        <v>104</v>
      </c>
      <c r="H10" s="15" t="s">
        <v>81</v>
      </c>
      <c r="I10" s="13">
        <v>5</v>
      </c>
      <c r="J10" s="14" t="s">
        <v>89</v>
      </c>
      <c r="K10" s="14" t="s">
        <v>96</v>
      </c>
      <c r="L10" s="15" t="s">
        <v>81</v>
      </c>
      <c r="M10" s="13">
        <v>5</v>
      </c>
      <c r="N10" s="14" t="s">
        <v>89</v>
      </c>
      <c r="O10" s="14" t="s">
        <v>90</v>
      </c>
      <c r="P10" s="15" t="s">
        <v>81</v>
      </c>
      <c r="Q10" s="13">
        <v>5</v>
      </c>
      <c r="R10" s="14" t="s">
        <v>89</v>
      </c>
      <c r="S10" s="14" t="s">
        <v>90</v>
      </c>
      <c r="T10" s="15" t="s">
        <v>81</v>
      </c>
      <c r="U10" s="13">
        <v>5</v>
      </c>
      <c r="V10" s="14" t="s">
        <v>89</v>
      </c>
      <c r="W10" s="14" t="s">
        <v>96</v>
      </c>
      <c r="X10" s="15" t="s">
        <v>82</v>
      </c>
      <c r="Y10" s="13">
        <v>5</v>
      </c>
      <c r="Z10" s="14" t="s">
        <v>99</v>
      </c>
      <c r="AA10" s="14" t="s">
        <v>100</v>
      </c>
      <c r="AB10" s="15" t="s">
        <v>82</v>
      </c>
      <c r="AC10" s="13">
        <v>5</v>
      </c>
      <c r="AD10" s="14" t="s">
        <v>89</v>
      </c>
      <c r="AE10" s="14" t="s">
        <v>90</v>
      </c>
      <c r="AF10" s="15" t="s">
        <v>82</v>
      </c>
      <c r="AG10" s="13">
        <v>5</v>
      </c>
      <c r="AH10" s="14" t="s">
        <v>89</v>
      </c>
      <c r="AI10" s="14" t="s">
        <v>90</v>
      </c>
      <c r="AJ10" s="15" t="s">
        <v>82</v>
      </c>
      <c r="AK10" s="13"/>
      <c r="AL10" s="15"/>
      <c r="AM10" s="15"/>
      <c r="AN10" s="15"/>
      <c r="AO10" s="13">
        <v>5</v>
      </c>
      <c r="AP10" s="14" t="s">
        <v>89</v>
      </c>
      <c r="AQ10" s="14" t="s">
        <v>90</v>
      </c>
      <c r="AR10" s="15" t="s">
        <v>87</v>
      </c>
      <c r="AS10" s="13">
        <v>5</v>
      </c>
      <c r="AT10" s="14" t="s">
        <v>89</v>
      </c>
      <c r="AU10" s="14" t="s">
        <v>96</v>
      </c>
      <c r="AV10" s="15" t="s">
        <v>87</v>
      </c>
      <c r="AW10" s="13">
        <v>5</v>
      </c>
      <c r="AX10" s="14" t="s">
        <v>89</v>
      </c>
      <c r="AY10" s="14" t="s">
        <v>90</v>
      </c>
      <c r="AZ10" s="15" t="s">
        <v>87</v>
      </c>
      <c r="BA10" s="13">
        <v>5</v>
      </c>
      <c r="BB10" s="14" t="s">
        <v>89</v>
      </c>
      <c r="BC10" s="14" t="s">
        <v>90</v>
      </c>
      <c r="BD10" s="15" t="s">
        <v>87</v>
      </c>
      <c r="BE10" s="13">
        <v>5</v>
      </c>
      <c r="BF10" s="14" t="s">
        <v>89</v>
      </c>
      <c r="BG10" s="14" t="s">
        <v>90</v>
      </c>
      <c r="BH10" s="15" t="s">
        <v>87</v>
      </c>
      <c r="BI10" s="13">
        <v>5</v>
      </c>
      <c r="BJ10" s="14" t="s">
        <v>94</v>
      </c>
      <c r="BK10" s="14" t="s">
        <v>95</v>
      </c>
      <c r="BL10" s="15" t="s">
        <v>87</v>
      </c>
      <c r="BM10" s="13">
        <v>5</v>
      </c>
      <c r="BN10" s="14" t="s">
        <v>89</v>
      </c>
      <c r="BO10" s="14" t="s">
        <v>90</v>
      </c>
      <c r="BP10" s="15" t="s">
        <v>87</v>
      </c>
      <c r="BQ10" s="13">
        <v>5</v>
      </c>
      <c r="BR10" s="14" t="s">
        <v>89</v>
      </c>
      <c r="BS10" s="14" t="s">
        <v>96</v>
      </c>
      <c r="BT10" s="15" t="s">
        <v>48</v>
      </c>
      <c r="BU10" s="13">
        <v>5</v>
      </c>
      <c r="BV10" s="14" t="s">
        <v>89</v>
      </c>
      <c r="BW10" s="14" t="s">
        <v>90</v>
      </c>
      <c r="BX10" s="15" t="s">
        <v>48</v>
      </c>
      <c r="BY10" s="13">
        <v>5</v>
      </c>
      <c r="BZ10" s="18" t="s">
        <v>89</v>
      </c>
      <c r="CA10" s="19" t="s">
        <v>96</v>
      </c>
      <c r="CB10" s="15" t="s">
        <v>52</v>
      </c>
    </row>
    <row r="11" spans="1:80" ht="49.5" customHeight="1" x14ac:dyDescent="0.2">
      <c r="A11" s="13">
        <v>6</v>
      </c>
      <c r="B11" s="14" t="s">
        <v>94</v>
      </c>
      <c r="C11" s="14" t="s">
        <v>105</v>
      </c>
      <c r="D11" s="15" t="s">
        <v>80</v>
      </c>
      <c r="E11" s="13">
        <v>6</v>
      </c>
      <c r="F11" s="14" t="s">
        <v>106</v>
      </c>
      <c r="G11" s="14" t="s">
        <v>107</v>
      </c>
      <c r="H11" s="15" t="s">
        <v>81</v>
      </c>
      <c r="I11" s="13">
        <v>6</v>
      </c>
      <c r="J11" s="14" t="s">
        <v>94</v>
      </c>
      <c r="K11" s="14" t="s">
        <v>95</v>
      </c>
      <c r="L11" s="15" t="s">
        <v>81</v>
      </c>
      <c r="M11" s="13">
        <v>6</v>
      </c>
      <c r="N11" s="14" t="s">
        <v>89</v>
      </c>
      <c r="O11" s="14" t="s">
        <v>96</v>
      </c>
      <c r="P11" s="15" t="s">
        <v>81</v>
      </c>
      <c r="Q11" s="13">
        <v>6</v>
      </c>
      <c r="R11" s="14" t="s">
        <v>89</v>
      </c>
      <c r="S11" s="14" t="s">
        <v>96</v>
      </c>
      <c r="T11" s="15" t="s">
        <v>81</v>
      </c>
      <c r="U11" s="13">
        <v>6</v>
      </c>
      <c r="V11" s="14" t="s">
        <v>94</v>
      </c>
      <c r="W11" s="14" t="s">
        <v>105</v>
      </c>
      <c r="X11" s="15" t="s">
        <v>82</v>
      </c>
      <c r="Y11" s="13">
        <v>6</v>
      </c>
      <c r="Z11" s="14" t="s">
        <v>103</v>
      </c>
      <c r="AA11" s="14" t="s">
        <v>108</v>
      </c>
      <c r="AB11" s="15" t="s">
        <v>82</v>
      </c>
      <c r="AC11" s="13">
        <v>6</v>
      </c>
      <c r="AD11" s="14" t="s">
        <v>89</v>
      </c>
      <c r="AE11" s="14" t="s">
        <v>96</v>
      </c>
      <c r="AF11" s="15" t="s">
        <v>82</v>
      </c>
      <c r="AG11" s="13">
        <v>6</v>
      </c>
      <c r="AH11" s="14" t="s">
        <v>89</v>
      </c>
      <c r="AI11" s="14" t="s">
        <v>96</v>
      </c>
      <c r="AJ11" s="15" t="s">
        <v>82</v>
      </c>
      <c r="AK11" s="13"/>
      <c r="AL11" s="15"/>
      <c r="AM11" s="15"/>
      <c r="AN11" s="15"/>
      <c r="AO11" s="13">
        <v>6</v>
      </c>
      <c r="AP11" s="14" t="s">
        <v>89</v>
      </c>
      <c r="AQ11" s="14" t="s">
        <v>96</v>
      </c>
      <c r="AR11" s="15" t="s">
        <v>87</v>
      </c>
      <c r="AS11" s="13">
        <v>6</v>
      </c>
      <c r="AT11" s="14" t="s">
        <v>94</v>
      </c>
      <c r="AU11" s="14" t="s">
        <v>95</v>
      </c>
      <c r="AV11" s="15" t="s">
        <v>87</v>
      </c>
      <c r="AW11" s="13">
        <v>6</v>
      </c>
      <c r="AX11" s="14" t="s">
        <v>89</v>
      </c>
      <c r="AY11" s="14" t="s">
        <v>96</v>
      </c>
      <c r="AZ11" s="15" t="s">
        <v>87</v>
      </c>
      <c r="BA11" s="13">
        <v>6</v>
      </c>
      <c r="BB11" s="14" t="s">
        <v>89</v>
      </c>
      <c r="BC11" s="14" t="s">
        <v>96</v>
      </c>
      <c r="BD11" s="15" t="s">
        <v>87</v>
      </c>
      <c r="BE11" s="13">
        <v>6</v>
      </c>
      <c r="BF11" s="14" t="s">
        <v>89</v>
      </c>
      <c r="BG11" s="14" t="s">
        <v>96</v>
      </c>
      <c r="BH11" s="15" t="s">
        <v>87</v>
      </c>
      <c r="BI11" s="13">
        <v>6</v>
      </c>
      <c r="BJ11" s="14" t="s">
        <v>109</v>
      </c>
      <c r="BK11" s="14" t="s">
        <v>110</v>
      </c>
      <c r="BL11" s="15" t="s">
        <v>87</v>
      </c>
      <c r="BM11" s="13">
        <v>6</v>
      </c>
      <c r="BN11" s="14" t="s">
        <v>89</v>
      </c>
      <c r="BO11" s="14" t="s">
        <v>96</v>
      </c>
      <c r="BP11" s="15" t="s">
        <v>87</v>
      </c>
      <c r="BQ11" s="13">
        <v>6</v>
      </c>
      <c r="BR11" s="14" t="s">
        <v>94</v>
      </c>
      <c r="BS11" s="14" t="s">
        <v>95</v>
      </c>
      <c r="BT11" s="15" t="s">
        <v>48</v>
      </c>
      <c r="BU11" s="13">
        <v>6</v>
      </c>
      <c r="BV11" s="14" t="s">
        <v>89</v>
      </c>
      <c r="BW11" s="14" t="s">
        <v>96</v>
      </c>
      <c r="BX11" s="15" t="s">
        <v>48</v>
      </c>
      <c r="BY11" s="13">
        <v>6</v>
      </c>
      <c r="BZ11" s="18" t="s">
        <v>94</v>
      </c>
      <c r="CA11" s="19" t="s">
        <v>95</v>
      </c>
      <c r="CB11" s="15" t="s">
        <v>52</v>
      </c>
    </row>
    <row r="12" spans="1:80" ht="49.5" customHeight="1" x14ac:dyDescent="0.2">
      <c r="A12" s="13">
        <v>7</v>
      </c>
      <c r="B12" s="14" t="s">
        <v>94</v>
      </c>
      <c r="C12" s="14" t="s">
        <v>95</v>
      </c>
      <c r="D12" s="15" t="s">
        <v>80</v>
      </c>
      <c r="E12" s="13">
        <v>7</v>
      </c>
      <c r="F12" s="14" t="s">
        <v>85</v>
      </c>
      <c r="G12" s="14" t="s">
        <v>86</v>
      </c>
      <c r="H12" s="15" t="s">
        <v>81</v>
      </c>
      <c r="I12" s="13">
        <v>7</v>
      </c>
      <c r="J12" s="14" t="s">
        <v>109</v>
      </c>
      <c r="K12" s="14" t="s">
        <v>110</v>
      </c>
      <c r="L12" s="15" t="s">
        <v>81</v>
      </c>
      <c r="M12" s="13">
        <v>7</v>
      </c>
      <c r="N12" s="14" t="s">
        <v>94</v>
      </c>
      <c r="O12" s="14" t="s">
        <v>105</v>
      </c>
      <c r="P12" s="15" t="s">
        <v>81</v>
      </c>
      <c r="Q12" s="13">
        <v>7</v>
      </c>
      <c r="R12" s="14" t="s">
        <v>94</v>
      </c>
      <c r="S12" s="14" t="s">
        <v>105</v>
      </c>
      <c r="T12" s="15" t="s">
        <v>81</v>
      </c>
      <c r="U12" s="13">
        <v>7</v>
      </c>
      <c r="V12" s="14" t="s">
        <v>94</v>
      </c>
      <c r="W12" s="14" t="s">
        <v>95</v>
      </c>
      <c r="X12" s="15" t="s">
        <v>82</v>
      </c>
      <c r="Y12" s="13">
        <v>7</v>
      </c>
      <c r="Z12" s="14" t="s">
        <v>103</v>
      </c>
      <c r="AA12" s="14" t="s">
        <v>111</v>
      </c>
      <c r="AB12" s="15" t="s">
        <v>82</v>
      </c>
      <c r="AC12" s="13">
        <v>7</v>
      </c>
      <c r="AD12" s="14" t="s">
        <v>94</v>
      </c>
      <c r="AE12" s="14" t="s">
        <v>105</v>
      </c>
      <c r="AF12" s="15" t="s">
        <v>82</v>
      </c>
      <c r="AG12" s="13">
        <v>7</v>
      </c>
      <c r="AH12" s="14" t="s">
        <v>94</v>
      </c>
      <c r="AI12" s="14" t="s">
        <v>105</v>
      </c>
      <c r="AJ12" s="15" t="s">
        <v>82</v>
      </c>
      <c r="AK12" s="13"/>
      <c r="AL12" s="15"/>
      <c r="AM12" s="15"/>
      <c r="AN12" s="15"/>
      <c r="AO12" s="13">
        <v>7</v>
      </c>
      <c r="AP12" s="14" t="s">
        <v>94</v>
      </c>
      <c r="AQ12" s="14" t="s">
        <v>105</v>
      </c>
      <c r="AR12" s="15" t="s">
        <v>87</v>
      </c>
      <c r="AS12" s="13">
        <v>7</v>
      </c>
      <c r="AT12" s="14" t="s">
        <v>109</v>
      </c>
      <c r="AU12" s="14" t="s">
        <v>110</v>
      </c>
      <c r="AV12" s="15" t="s">
        <v>87</v>
      </c>
      <c r="AW12" s="13">
        <v>7</v>
      </c>
      <c r="AX12" s="14" t="s">
        <v>94</v>
      </c>
      <c r="AY12" s="14" t="s">
        <v>105</v>
      </c>
      <c r="AZ12" s="15" t="s">
        <v>87</v>
      </c>
      <c r="BA12" s="13">
        <v>7</v>
      </c>
      <c r="BB12" s="14" t="s">
        <v>94</v>
      </c>
      <c r="BC12" s="14" t="s">
        <v>105</v>
      </c>
      <c r="BD12" s="15" t="s">
        <v>87</v>
      </c>
      <c r="BE12" s="13">
        <v>7</v>
      </c>
      <c r="BF12" s="14" t="s">
        <v>94</v>
      </c>
      <c r="BG12" s="14" t="s">
        <v>105</v>
      </c>
      <c r="BH12" s="15" t="s">
        <v>87</v>
      </c>
      <c r="BI12" s="13">
        <v>7</v>
      </c>
      <c r="BJ12" s="14" t="s">
        <v>109</v>
      </c>
      <c r="BK12" s="14" t="s">
        <v>112</v>
      </c>
      <c r="BL12" s="15" t="s">
        <v>87</v>
      </c>
      <c r="BM12" s="13">
        <v>7</v>
      </c>
      <c r="BN12" s="14" t="s">
        <v>94</v>
      </c>
      <c r="BO12" s="14" t="s">
        <v>105</v>
      </c>
      <c r="BP12" s="15" t="s">
        <v>87</v>
      </c>
      <c r="BQ12" s="13">
        <v>7</v>
      </c>
      <c r="BR12" s="14" t="s">
        <v>109</v>
      </c>
      <c r="BS12" s="14" t="s">
        <v>110</v>
      </c>
      <c r="BT12" s="15" t="s">
        <v>48</v>
      </c>
      <c r="BU12" s="13">
        <v>7</v>
      </c>
      <c r="BV12" s="14" t="s">
        <v>94</v>
      </c>
      <c r="BW12" s="14" t="s">
        <v>105</v>
      </c>
      <c r="BX12" s="15" t="s">
        <v>48</v>
      </c>
      <c r="BY12" s="13">
        <v>7</v>
      </c>
      <c r="BZ12" s="18" t="s">
        <v>109</v>
      </c>
      <c r="CA12" s="19" t="s">
        <v>110</v>
      </c>
      <c r="CB12" s="15" t="s">
        <v>52</v>
      </c>
    </row>
    <row r="13" spans="1:80" ht="49.5" customHeight="1" x14ac:dyDescent="0.2">
      <c r="A13" s="13">
        <v>8</v>
      </c>
      <c r="B13" s="14" t="s">
        <v>109</v>
      </c>
      <c r="C13" s="14" t="s">
        <v>110</v>
      </c>
      <c r="D13" s="15" t="s">
        <v>80</v>
      </c>
      <c r="E13" s="13">
        <v>8</v>
      </c>
      <c r="F13" s="14" t="s">
        <v>113</v>
      </c>
      <c r="G13" s="14" t="s">
        <v>114</v>
      </c>
      <c r="H13" s="15" t="s">
        <v>81</v>
      </c>
      <c r="I13" s="13">
        <v>8</v>
      </c>
      <c r="J13" s="14" t="s">
        <v>109</v>
      </c>
      <c r="K13" s="14" t="s">
        <v>112</v>
      </c>
      <c r="L13" s="15" t="s">
        <v>81</v>
      </c>
      <c r="M13" s="13">
        <v>8</v>
      </c>
      <c r="N13" s="14" t="s">
        <v>94</v>
      </c>
      <c r="O13" s="14" t="s">
        <v>95</v>
      </c>
      <c r="P13" s="15" t="s">
        <v>81</v>
      </c>
      <c r="Q13" s="13">
        <v>8</v>
      </c>
      <c r="R13" s="14" t="s">
        <v>94</v>
      </c>
      <c r="S13" s="14" t="s">
        <v>95</v>
      </c>
      <c r="T13" s="15" t="s">
        <v>81</v>
      </c>
      <c r="U13" s="13">
        <v>8</v>
      </c>
      <c r="V13" s="14" t="s">
        <v>94</v>
      </c>
      <c r="W13" s="14" t="s">
        <v>119</v>
      </c>
      <c r="X13" s="15" t="s">
        <v>82</v>
      </c>
      <c r="Y13" s="13">
        <v>8</v>
      </c>
      <c r="Z13" s="14" t="s">
        <v>115</v>
      </c>
      <c r="AA13" s="14" t="s">
        <v>116</v>
      </c>
      <c r="AB13" s="15" t="s">
        <v>82</v>
      </c>
      <c r="AC13" s="13">
        <v>8</v>
      </c>
      <c r="AD13" s="14" t="s">
        <v>94</v>
      </c>
      <c r="AE13" s="14" t="s">
        <v>95</v>
      </c>
      <c r="AF13" s="15" t="s">
        <v>82</v>
      </c>
      <c r="AG13" s="13">
        <v>8</v>
      </c>
      <c r="AH13" s="14" t="s">
        <v>94</v>
      </c>
      <c r="AI13" s="14" t="s">
        <v>95</v>
      </c>
      <c r="AJ13" s="15" t="s">
        <v>82</v>
      </c>
      <c r="AK13" s="13"/>
      <c r="AL13" s="15"/>
      <c r="AM13" s="15"/>
      <c r="AN13" s="15"/>
      <c r="AO13" s="13">
        <v>8</v>
      </c>
      <c r="AP13" s="14" t="s">
        <v>94</v>
      </c>
      <c r="AQ13" s="14" t="s">
        <v>95</v>
      </c>
      <c r="AR13" s="15" t="s">
        <v>87</v>
      </c>
      <c r="AS13" s="13">
        <v>8</v>
      </c>
      <c r="AT13" s="14" t="s">
        <v>109</v>
      </c>
      <c r="AU13" s="14" t="s">
        <v>112</v>
      </c>
      <c r="AV13" s="15" t="s">
        <v>87</v>
      </c>
      <c r="AW13" s="13">
        <v>8</v>
      </c>
      <c r="AX13" s="14" t="s">
        <v>94</v>
      </c>
      <c r="AY13" s="14" t="s">
        <v>95</v>
      </c>
      <c r="AZ13" s="15" t="s">
        <v>87</v>
      </c>
      <c r="BA13" s="13">
        <v>8</v>
      </c>
      <c r="BB13" s="14" t="s">
        <v>94</v>
      </c>
      <c r="BC13" s="14" t="s">
        <v>95</v>
      </c>
      <c r="BD13" s="15" t="s">
        <v>87</v>
      </c>
      <c r="BE13" s="13">
        <v>8</v>
      </c>
      <c r="BF13" s="14" t="s">
        <v>94</v>
      </c>
      <c r="BG13" s="14" t="s">
        <v>95</v>
      </c>
      <c r="BH13" s="15" t="s">
        <v>87</v>
      </c>
      <c r="BI13" s="13">
        <v>8</v>
      </c>
      <c r="BJ13" s="14" t="s">
        <v>99</v>
      </c>
      <c r="BK13" s="14" t="s">
        <v>100</v>
      </c>
      <c r="BL13" s="15" t="s">
        <v>87</v>
      </c>
      <c r="BM13" s="13">
        <v>8</v>
      </c>
      <c r="BN13" s="14" t="s">
        <v>94</v>
      </c>
      <c r="BO13" s="14" t="s">
        <v>95</v>
      </c>
      <c r="BP13" s="15" t="s">
        <v>87</v>
      </c>
      <c r="BQ13" s="13">
        <v>8</v>
      </c>
      <c r="BR13" s="14" t="s">
        <v>109</v>
      </c>
      <c r="BS13" s="14" t="s">
        <v>112</v>
      </c>
      <c r="BT13" s="15" t="s">
        <v>48</v>
      </c>
      <c r="BU13" s="13">
        <v>8</v>
      </c>
      <c r="BV13" s="14" t="s">
        <v>94</v>
      </c>
      <c r="BW13" s="14" t="s">
        <v>95</v>
      </c>
      <c r="BX13" s="15" t="s">
        <v>48</v>
      </c>
      <c r="BY13" s="13">
        <v>8</v>
      </c>
      <c r="BZ13" s="18" t="s">
        <v>109</v>
      </c>
      <c r="CA13" s="19" t="s">
        <v>112</v>
      </c>
      <c r="CB13" s="15" t="s">
        <v>52</v>
      </c>
    </row>
    <row r="14" spans="1:80" ht="49.5" customHeight="1" x14ac:dyDescent="0.2">
      <c r="A14" s="13">
        <v>9</v>
      </c>
      <c r="B14" s="14" t="s">
        <v>109</v>
      </c>
      <c r="C14" s="14" t="s">
        <v>112</v>
      </c>
      <c r="D14" s="15" t="s">
        <v>80</v>
      </c>
      <c r="E14" s="13">
        <v>9</v>
      </c>
      <c r="F14" s="14" t="s">
        <v>117</v>
      </c>
      <c r="G14" s="14" t="s">
        <v>118</v>
      </c>
      <c r="H14" s="15" t="s">
        <v>81</v>
      </c>
      <c r="I14" s="13">
        <v>9</v>
      </c>
      <c r="J14" s="14" t="s">
        <v>99</v>
      </c>
      <c r="K14" s="14" t="s">
        <v>100</v>
      </c>
      <c r="L14" s="15" t="s">
        <v>81</v>
      </c>
      <c r="M14" s="13">
        <v>9</v>
      </c>
      <c r="N14" s="14" t="s">
        <v>94</v>
      </c>
      <c r="O14" s="14" t="s">
        <v>119</v>
      </c>
      <c r="P14" s="15" t="s">
        <v>81</v>
      </c>
      <c r="Q14" s="13">
        <v>9</v>
      </c>
      <c r="R14" s="14" t="s">
        <v>94</v>
      </c>
      <c r="S14" s="14" t="s">
        <v>119</v>
      </c>
      <c r="T14" s="15" t="s">
        <v>81</v>
      </c>
      <c r="U14" s="13">
        <v>9</v>
      </c>
      <c r="V14" s="14" t="s">
        <v>109</v>
      </c>
      <c r="W14" s="14" t="s">
        <v>110</v>
      </c>
      <c r="X14" s="15" t="s">
        <v>82</v>
      </c>
      <c r="Y14" s="13">
        <v>9</v>
      </c>
      <c r="Z14" s="14" t="s">
        <v>85</v>
      </c>
      <c r="AA14" s="14" t="s">
        <v>86</v>
      </c>
      <c r="AB14" s="15" t="s">
        <v>82</v>
      </c>
      <c r="AC14" s="13">
        <v>9</v>
      </c>
      <c r="AD14" s="14" t="s">
        <v>94</v>
      </c>
      <c r="AE14" s="14" t="s">
        <v>119</v>
      </c>
      <c r="AF14" s="15" t="s">
        <v>82</v>
      </c>
      <c r="AG14" s="13">
        <v>9</v>
      </c>
      <c r="AH14" s="14" t="s">
        <v>94</v>
      </c>
      <c r="AI14" s="14" t="s">
        <v>119</v>
      </c>
      <c r="AJ14" s="15" t="s">
        <v>82</v>
      </c>
      <c r="AK14" s="13"/>
      <c r="AL14" s="15"/>
      <c r="AM14" s="15"/>
      <c r="AN14" s="15"/>
      <c r="AO14" s="13">
        <v>9</v>
      </c>
      <c r="AP14" s="14" t="s">
        <v>94</v>
      </c>
      <c r="AQ14" s="14" t="s">
        <v>119</v>
      </c>
      <c r="AR14" s="15" t="s">
        <v>87</v>
      </c>
      <c r="AS14" s="13">
        <v>9</v>
      </c>
      <c r="AT14" s="14" t="s">
        <v>99</v>
      </c>
      <c r="AU14" s="14" t="s">
        <v>100</v>
      </c>
      <c r="AV14" s="15" t="s">
        <v>87</v>
      </c>
      <c r="AW14" s="13">
        <v>9</v>
      </c>
      <c r="AX14" s="14" t="s">
        <v>94</v>
      </c>
      <c r="AY14" s="14" t="s">
        <v>119</v>
      </c>
      <c r="AZ14" s="15" t="s">
        <v>87</v>
      </c>
      <c r="BA14" s="13">
        <v>9</v>
      </c>
      <c r="BB14" s="14" t="s">
        <v>94</v>
      </c>
      <c r="BC14" s="14" t="s">
        <v>119</v>
      </c>
      <c r="BD14" s="15" t="s">
        <v>87</v>
      </c>
      <c r="BE14" s="13">
        <v>9</v>
      </c>
      <c r="BF14" s="14" t="s">
        <v>94</v>
      </c>
      <c r="BG14" s="14" t="s">
        <v>119</v>
      </c>
      <c r="BH14" s="15" t="s">
        <v>87</v>
      </c>
      <c r="BI14" s="13">
        <v>9</v>
      </c>
      <c r="BJ14" s="14" t="s">
        <v>120</v>
      </c>
      <c r="BK14" s="14" t="s">
        <v>121</v>
      </c>
      <c r="BL14" s="15" t="s">
        <v>87</v>
      </c>
      <c r="BM14" s="13">
        <v>9</v>
      </c>
      <c r="BN14" s="14" t="s">
        <v>94</v>
      </c>
      <c r="BO14" s="14" t="s">
        <v>119</v>
      </c>
      <c r="BP14" s="15" t="s">
        <v>87</v>
      </c>
      <c r="BQ14" s="13">
        <v>9</v>
      </c>
      <c r="BR14" s="14" t="s">
        <v>99</v>
      </c>
      <c r="BS14" s="14" t="s">
        <v>100</v>
      </c>
      <c r="BT14" s="15" t="s">
        <v>48</v>
      </c>
      <c r="BU14" s="13">
        <v>9</v>
      </c>
      <c r="BV14" s="14" t="s">
        <v>94</v>
      </c>
      <c r="BW14" s="14" t="s">
        <v>119</v>
      </c>
      <c r="BX14" s="15" t="s">
        <v>48</v>
      </c>
      <c r="BY14" s="13">
        <v>9</v>
      </c>
      <c r="BZ14" s="18" t="s">
        <v>99</v>
      </c>
      <c r="CA14" s="19" t="s">
        <v>100</v>
      </c>
      <c r="CB14" s="15" t="s">
        <v>52</v>
      </c>
    </row>
    <row r="15" spans="1:80" ht="49.5" customHeight="1" x14ac:dyDescent="0.2">
      <c r="A15" s="13">
        <v>10</v>
      </c>
      <c r="B15" s="14" t="s">
        <v>99</v>
      </c>
      <c r="C15" s="14" t="s">
        <v>100</v>
      </c>
      <c r="D15" s="15" t="s">
        <v>80</v>
      </c>
      <c r="E15" s="13">
        <v>10</v>
      </c>
      <c r="F15" s="14" t="s">
        <v>91</v>
      </c>
      <c r="G15" s="14" t="s">
        <v>92</v>
      </c>
      <c r="H15" s="15" t="s">
        <v>81</v>
      </c>
      <c r="I15" s="13">
        <v>10</v>
      </c>
      <c r="J15" s="14" t="s">
        <v>120</v>
      </c>
      <c r="K15" s="14" t="s">
        <v>121</v>
      </c>
      <c r="L15" s="15" t="s">
        <v>81</v>
      </c>
      <c r="M15" s="13">
        <v>10</v>
      </c>
      <c r="N15" s="14" t="s">
        <v>109</v>
      </c>
      <c r="O15" s="14" t="s">
        <v>110</v>
      </c>
      <c r="P15" s="15" t="s">
        <v>81</v>
      </c>
      <c r="Q15" s="13">
        <v>10</v>
      </c>
      <c r="R15" s="14" t="s">
        <v>109</v>
      </c>
      <c r="S15" s="14" t="s">
        <v>110</v>
      </c>
      <c r="T15" s="15" t="s">
        <v>81</v>
      </c>
      <c r="U15" s="13">
        <v>10</v>
      </c>
      <c r="V15" s="14" t="s">
        <v>109</v>
      </c>
      <c r="W15" s="14" t="s">
        <v>112</v>
      </c>
      <c r="X15" s="15" t="s">
        <v>82</v>
      </c>
      <c r="Y15" s="13"/>
      <c r="Z15" s="14"/>
      <c r="AA15" s="14"/>
      <c r="AB15" s="15"/>
      <c r="AC15" s="13">
        <v>10</v>
      </c>
      <c r="AD15" s="14" t="s">
        <v>109</v>
      </c>
      <c r="AE15" s="14" t="s">
        <v>110</v>
      </c>
      <c r="AF15" s="15" t="s">
        <v>82</v>
      </c>
      <c r="AG15" s="13">
        <v>10</v>
      </c>
      <c r="AH15" s="14" t="s">
        <v>109</v>
      </c>
      <c r="AI15" s="14" t="s">
        <v>110</v>
      </c>
      <c r="AJ15" s="15" t="s">
        <v>82</v>
      </c>
      <c r="AK15" s="13"/>
      <c r="AL15" s="15"/>
      <c r="AM15" s="15"/>
      <c r="AN15" s="15"/>
      <c r="AO15" s="13">
        <v>10</v>
      </c>
      <c r="AP15" s="14" t="s">
        <v>109</v>
      </c>
      <c r="AQ15" s="14" t="s">
        <v>110</v>
      </c>
      <c r="AR15" s="15" t="s">
        <v>87</v>
      </c>
      <c r="AS15" s="13">
        <v>10</v>
      </c>
      <c r="AT15" s="14" t="s">
        <v>120</v>
      </c>
      <c r="AU15" s="14" t="s">
        <v>121</v>
      </c>
      <c r="AV15" s="15" t="s">
        <v>87</v>
      </c>
      <c r="AW15" s="13">
        <v>10</v>
      </c>
      <c r="AX15" s="14" t="s">
        <v>109</v>
      </c>
      <c r="AY15" s="14" t="s">
        <v>110</v>
      </c>
      <c r="AZ15" s="15" t="s">
        <v>87</v>
      </c>
      <c r="BA15" s="13">
        <v>10</v>
      </c>
      <c r="BB15" s="14" t="s">
        <v>109</v>
      </c>
      <c r="BC15" s="14" t="s">
        <v>110</v>
      </c>
      <c r="BD15" s="15" t="s">
        <v>87</v>
      </c>
      <c r="BE15" s="13">
        <v>10</v>
      </c>
      <c r="BF15" s="14" t="s">
        <v>109</v>
      </c>
      <c r="BG15" s="14" t="s">
        <v>110</v>
      </c>
      <c r="BH15" s="15" t="s">
        <v>87</v>
      </c>
      <c r="BI15" s="13">
        <v>10</v>
      </c>
      <c r="BJ15" s="14" t="s">
        <v>120</v>
      </c>
      <c r="BK15" s="14" t="s">
        <v>122</v>
      </c>
      <c r="BL15" s="15" t="s">
        <v>87</v>
      </c>
      <c r="BM15" s="13">
        <v>10</v>
      </c>
      <c r="BN15" s="14" t="s">
        <v>109</v>
      </c>
      <c r="BO15" s="14" t="s">
        <v>110</v>
      </c>
      <c r="BP15" s="15" t="s">
        <v>87</v>
      </c>
      <c r="BQ15" s="13">
        <v>10</v>
      </c>
      <c r="BR15" s="14" t="s">
        <v>120</v>
      </c>
      <c r="BS15" s="14" t="s">
        <v>121</v>
      </c>
      <c r="BT15" s="15" t="s">
        <v>48</v>
      </c>
      <c r="BU15" s="13">
        <v>10</v>
      </c>
      <c r="BV15" s="14" t="s">
        <v>109</v>
      </c>
      <c r="BW15" s="14" t="s">
        <v>110</v>
      </c>
      <c r="BX15" s="15" t="s">
        <v>48</v>
      </c>
      <c r="BY15" s="13">
        <v>10</v>
      </c>
      <c r="BZ15" s="18" t="s">
        <v>120</v>
      </c>
      <c r="CA15" s="19" t="s">
        <v>121</v>
      </c>
      <c r="CB15" s="15" t="s">
        <v>52</v>
      </c>
    </row>
    <row r="16" spans="1:80" ht="49.5" customHeight="1" x14ac:dyDescent="0.2">
      <c r="A16" s="13">
        <v>11</v>
      </c>
      <c r="B16" s="14" t="s">
        <v>120</v>
      </c>
      <c r="C16" s="14" t="s">
        <v>121</v>
      </c>
      <c r="D16" s="15" t="s">
        <v>80</v>
      </c>
      <c r="E16" s="13">
        <v>11</v>
      </c>
      <c r="F16" s="14" t="s">
        <v>123</v>
      </c>
      <c r="G16" s="14" t="s">
        <v>124</v>
      </c>
      <c r="H16" s="15" t="s">
        <v>81</v>
      </c>
      <c r="I16" s="13">
        <v>11</v>
      </c>
      <c r="J16" s="14" t="s">
        <v>120</v>
      </c>
      <c r="K16" s="14" t="s">
        <v>122</v>
      </c>
      <c r="L16" s="15" t="s">
        <v>81</v>
      </c>
      <c r="M16" s="13">
        <v>11</v>
      </c>
      <c r="N16" s="14" t="s">
        <v>109</v>
      </c>
      <c r="O16" s="14" t="s">
        <v>112</v>
      </c>
      <c r="P16" s="15" t="s">
        <v>81</v>
      </c>
      <c r="Q16" s="13">
        <v>11</v>
      </c>
      <c r="R16" s="14" t="s">
        <v>109</v>
      </c>
      <c r="S16" s="14" t="s">
        <v>112</v>
      </c>
      <c r="T16" s="15" t="s">
        <v>81</v>
      </c>
      <c r="U16" s="13">
        <v>11</v>
      </c>
      <c r="V16" s="14" t="s">
        <v>99</v>
      </c>
      <c r="W16" s="14" t="s">
        <v>100</v>
      </c>
      <c r="X16" s="15" t="s">
        <v>82</v>
      </c>
      <c r="Y16" s="13"/>
      <c r="Z16" s="14"/>
      <c r="AA16" s="14"/>
      <c r="AB16" s="15"/>
      <c r="AC16" s="13">
        <v>11</v>
      </c>
      <c r="AD16" s="14" t="s">
        <v>109</v>
      </c>
      <c r="AE16" s="14" t="s">
        <v>112</v>
      </c>
      <c r="AF16" s="15" t="s">
        <v>82</v>
      </c>
      <c r="AG16" s="13">
        <v>11</v>
      </c>
      <c r="AH16" s="14" t="s">
        <v>109</v>
      </c>
      <c r="AI16" s="14" t="s">
        <v>112</v>
      </c>
      <c r="AJ16" s="15" t="s">
        <v>82</v>
      </c>
      <c r="AK16" s="13"/>
      <c r="AL16" s="15"/>
      <c r="AM16" s="15"/>
      <c r="AN16" s="15"/>
      <c r="AO16" s="13">
        <v>11</v>
      </c>
      <c r="AP16" s="14" t="s">
        <v>109</v>
      </c>
      <c r="AQ16" s="14" t="s">
        <v>112</v>
      </c>
      <c r="AR16" s="15" t="s">
        <v>87</v>
      </c>
      <c r="AS16" s="13">
        <v>11</v>
      </c>
      <c r="AT16" s="14" t="s">
        <v>120</v>
      </c>
      <c r="AU16" s="14" t="s">
        <v>122</v>
      </c>
      <c r="AV16" s="15" t="s">
        <v>87</v>
      </c>
      <c r="AW16" s="13">
        <v>11</v>
      </c>
      <c r="AX16" s="14" t="s">
        <v>109</v>
      </c>
      <c r="AY16" s="14" t="s">
        <v>112</v>
      </c>
      <c r="AZ16" s="15" t="s">
        <v>87</v>
      </c>
      <c r="BA16" s="13">
        <v>11</v>
      </c>
      <c r="BB16" s="14" t="s">
        <v>109</v>
      </c>
      <c r="BC16" s="14" t="s">
        <v>112</v>
      </c>
      <c r="BD16" s="15" t="s">
        <v>87</v>
      </c>
      <c r="BE16" s="13">
        <v>11</v>
      </c>
      <c r="BF16" s="14" t="s">
        <v>109</v>
      </c>
      <c r="BG16" s="14" t="s">
        <v>112</v>
      </c>
      <c r="BH16" s="15" t="s">
        <v>87</v>
      </c>
      <c r="BI16" s="13">
        <v>11</v>
      </c>
      <c r="BJ16" s="14" t="s">
        <v>103</v>
      </c>
      <c r="BK16" s="14" t="s">
        <v>104</v>
      </c>
      <c r="BL16" s="15" t="s">
        <v>87</v>
      </c>
      <c r="BM16" s="13">
        <v>11</v>
      </c>
      <c r="BN16" s="14" t="s">
        <v>109</v>
      </c>
      <c r="BO16" s="14" t="s">
        <v>112</v>
      </c>
      <c r="BP16" s="15" t="s">
        <v>87</v>
      </c>
      <c r="BQ16" s="13">
        <v>11</v>
      </c>
      <c r="BR16" s="14" t="s">
        <v>120</v>
      </c>
      <c r="BS16" s="14" t="s">
        <v>122</v>
      </c>
      <c r="BT16" s="15" t="s">
        <v>48</v>
      </c>
      <c r="BU16" s="13">
        <v>11</v>
      </c>
      <c r="BV16" s="14" t="s">
        <v>109</v>
      </c>
      <c r="BW16" s="14" t="s">
        <v>112</v>
      </c>
      <c r="BX16" s="15" t="s">
        <v>48</v>
      </c>
      <c r="BY16" s="13">
        <v>11</v>
      </c>
      <c r="BZ16" s="18" t="s">
        <v>120</v>
      </c>
      <c r="CA16" s="19" t="s">
        <v>122</v>
      </c>
      <c r="CB16" s="15" t="s">
        <v>52</v>
      </c>
    </row>
    <row r="17" spans="1:80" ht="49.5" customHeight="1" x14ac:dyDescent="0.2">
      <c r="A17" s="13">
        <v>12</v>
      </c>
      <c r="B17" s="14" t="s">
        <v>120</v>
      </c>
      <c r="C17" s="14" t="s">
        <v>122</v>
      </c>
      <c r="D17" s="15" t="s">
        <v>80</v>
      </c>
      <c r="E17" s="13">
        <v>12</v>
      </c>
      <c r="F17" s="14" t="s">
        <v>125</v>
      </c>
      <c r="G17" s="14" t="s">
        <v>126</v>
      </c>
      <c r="H17" s="15" t="s">
        <v>81</v>
      </c>
      <c r="I17" s="13">
        <v>12</v>
      </c>
      <c r="J17" s="14" t="s">
        <v>103</v>
      </c>
      <c r="K17" s="14" t="s">
        <v>104</v>
      </c>
      <c r="L17" s="15" t="s">
        <v>81</v>
      </c>
      <c r="M17" s="13">
        <v>12</v>
      </c>
      <c r="N17" s="14" t="s">
        <v>99</v>
      </c>
      <c r="O17" s="14" t="s">
        <v>100</v>
      </c>
      <c r="P17" s="15" t="s">
        <v>81</v>
      </c>
      <c r="Q17" s="13">
        <v>12</v>
      </c>
      <c r="R17" s="14" t="s">
        <v>99</v>
      </c>
      <c r="S17" s="14" t="s">
        <v>100</v>
      </c>
      <c r="T17" s="15" t="s">
        <v>81</v>
      </c>
      <c r="U17" s="13">
        <v>12</v>
      </c>
      <c r="V17" s="14" t="s">
        <v>120</v>
      </c>
      <c r="W17" s="14" t="s">
        <v>121</v>
      </c>
      <c r="X17" s="15" t="s">
        <v>82</v>
      </c>
      <c r="Y17" s="13"/>
      <c r="Z17" s="14"/>
      <c r="AA17" s="14"/>
      <c r="AB17" s="15"/>
      <c r="AC17" s="13">
        <v>12</v>
      </c>
      <c r="AD17" s="14" t="s">
        <v>99</v>
      </c>
      <c r="AE17" s="14" t="s">
        <v>100</v>
      </c>
      <c r="AF17" s="15" t="s">
        <v>82</v>
      </c>
      <c r="AG17" s="13">
        <v>12</v>
      </c>
      <c r="AH17" s="14" t="s">
        <v>99</v>
      </c>
      <c r="AI17" s="14" t="s">
        <v>100</v>
      </c>
      <c r="AJ17" s="15" t="s">
        <v>82</v>
      </c>
      <c r="AK17" s="13"/>
      <c r="AL17" s="15"/>
      <c r="AM17" s="15"/>
      <c r="AN17" s="15"/>
      <c r="AO17" s="13">
        <v>12</v>
      </c>
      <c r="AP17" s="14" t="s">
        <v>99</v>
      </c>
      <c r="AQ17" s="14" t="s">
        <v>100</v>
      </c>
      <c r="AR17" s="15" t="s">
        <v>87</v>
      </c>
      <c r="AS17" s="13">
        <v>12</v>
      </c>
      <c r="AT17" s="14" t="s">
        <v>103</v>
      </c>
      <c r="AU17" s="14" t="s">
        <v>104</v>
      </c>
      <c r="AV17" s="15" t="s">
        <v>87</v>
      </c>
      <c r="AW17" s="13">
        <v>12</v>
      </c>
      <c r="AX17" s="14" t="s">
        <v>99</v>
      </c>
      <c r="AY17" s="14" t="s">
        <v>100</v>
      </c>
      <c r="AZ17" s="15" t="s">
        <v>87</v>
      </c>
      <c r="BA17" s="13">
        <v>12</v>
      </c>
      <c r="BB17" s="14" t="s">
        <v>99</v>
      </c>
      <c r="BC17" s="14" t="s">
        <v>100</v>
      </c>
      <c r="BD17" s="15" t="s">
        <v>87</v>
      </c>
      <c r="BE17" s="13">
        <v>12</v>
      </c>
      <c r="BF17" s="14" t="s">
        <v>99</v>
      </c>
      <c r="BG17" s="14" t="s">
        <v>100</v>
      </c>
      <c r="BH17" s="15" t="s">
        <v>87</v>
      </c>
      <c r="BI17" s="13">
        <v>12</v>
      </c>
      <c r="BJ17" s="14" t="s">
        <v>103</v>
      </c>
      <c r="BK17" s="14" t="s">
        <v>111</v>
      </c>
      <c r="BL17" s="15" t="s">
        <v>87</v>
      </c>
      <c r="BM17" s="13">
        <v>12</v>
      </c>
      <c r="BN17" s="14" t="s">
        <v>99</v>
      </c>
      <c r="BO17" s="14" t="s">
        <v>100</v>
      </c>
      <c r="BP17" s="15" t="s">
        <v>87</v>
      </c>
      <c r="BQ17" s="13">
        <v>12</v>
      </c>
      <c r="BR17" s="14" t="s">
        <v>103</v>
      </c>
      <c r="BS17" s="14" t="s">
        <v>104</v>
      </c>
      <c r="BT17" s="15" t="s">
        <v>48</v>
      </c>
      <c r="BU17" s="13">
        <v>12</v>
      </c>
      <c r="BV17" s="14" t="s">
        <v>99</v>
      </c>
      <c r="BW17" s="14" t="s">
        <v>100</v>
      </c>
      <c r="BX17" s="15" t="s">
        <v>48</v>
      </c>
      <c r="BY17" s="13">
        <v>12</v>
      </c>
      <c r="BZ17" s="18" t="s">
        <v>103</v>
      </c>
      <c r="CA17" s="19" t="s">
        <v>104</v>
      </c>
      <c r="CB17" s="15" t="s">
        <v>52</v>
      </c>
    </row>
    <row r="18" spans="1:80" ht="49.5" customHeight="1" x14ac:dyDescent="0.2">
      <c r="A18" s="13">
        <v>13</v>
      </c>
      <c r="B18" s="14" t="s">
        <v>120</v>
      </c>
      <c r="C18" s="14" t="s">
        <v>127</v>
      </c>
      <c r="D18" s="15" t="s">
        <v>80</v>
      </c>
      <c r="E18" s="13">
        <v>13</v>
      </c>
      <c r="F18" s="14" t="s">
        <v>128</v>
      </c>
      <c r="G18" s="14" t="s">
        <v>129</v>
      </c>
      <c r="H18" s="15" t="s">
        <v>81</v>
      </c>
      <c r="I18" s="13">
        <v>13</v>
      </c>
      <c r="J18" s="14" t="s">
        <v>103</v>
      </c>
      <c r="K18" s="14" t="s">
        <v>130</v>
      </c>
      <c r="L18" s="15" t="s">
        <v>81</v>
      </c>
      <c r="M18" s="13">
        <v>13</v>
      </c>
      <c r="N18" s="14" t="s">
        <v>120</v>
      </c>
      <c r="O18" s="14" t="s">
        <v>121</v>
      </c>
      <c r="P18" s="15" t="s">
        <v>81</v>
      </c>
      <c r="Q18" s="13">
        <v>13</v>
      </c>
      <c r="R18" s="14" t="s">
        <v>120</v>
      </c>
      <c r="S18" s="14" t="s">
        <v>121</v>
      </c>
      <c r="T18" s="15" t="s">
        <v>81</v>
      </c>
      <c r="U18" s="13">
        <v>13</v>
      </c>
      <c r="V18" s="14" t="s">
        <v>120</v>
      </c>
      <c r="W18" s="14" t="s">
        <v>122</v>
      </c>
      <c r="X18" s="15" t="s">
        <v>82</v>
      </c>
      <c r="Y18" s="13"/>
      <c r="Z18" s="14"/>
      <c r="AA18" s="14"/>
      <c r="AB18" s="15"/>
      <c r="AC18" s="13">
        <v>13</v>
      </c>
      <c r="AD18" s="14" t="s">
        <v>120</v>
      </c>
      <c r="AE18" s="14" t="s">
        <v>121</v>
      </c>
      <c r="AF18" s="15" t="s">
        <v>82</v>
      </c>
      <c r="AG18" s="13">
        <v>13</v>
      </c>
      <c r="AH18" s="14" t="s">
        <v>120</v>
      </c>
      <c r="AI18" s="14" t="s">
        <v>121</v>
      </c>
      <c r="AJ18" s="15" t="s">
        <v>82</v>
      </c>
      <c r="AK18" s="13"/>
      <c r="AL18" s="15"/>
      <c r="AM18" s="15"/>
      <c r="AN18" s="15"/>
      <c r="AO18" s="13">
        <v>13</v>
      </c>
      <c r="AP18" s="14" t="s">
        <v>120</v>
      </c>
      <c r="AQ18" s="14" t="s">
        <v>121</v>
      </c>
      <c r="AR18" s="15" t="s">
        <v>87</v>
      </c>
      <c r="AS18" s="13">
        <v>13</v>
      </c>
      <c r="AT18" s="14" t="s">
        <v>103</v>
      </c>
      <c r="AU18" s="14" t="s">
        <v>130</v>
      </c>
      <c r="AV18" s="15" t="s">
        <v>87</v>
      </c>
      <c r="AW18" s="13">
        <v>13</v>
      </c>
      <c r="AX18" s="14" t="s">
        <v>120</v>
      </c>
      <c r="AY18" s="14" t="s">
        <v>121</v>
      </c>
      <c r="AZ18" s="15" t="s">
        <v>87</v>
      </c>
      <c r="BA18" s="13">
        <v>13</v>
      </c>
      <c r="BB18" s="14" t="s">
        <v>120</v>
      </c>
      <c r="BC18" s="14" t="s">
        <v>121</v>
      </c>
      <c r="BD18" s="15" t="s">
        <v>87</v>
      </c>
      <c r="BE18" s="13">
        <v>13</v>
      </c>
      <c r="BF18" s="14" t="s">
        <v>120</v>
      </c>
      <c r="BG18" s="14" t="s">
        <v>121</v>
      </c>
      <c r="BH18" s="15" t="s">
        <v>87</v>
      </c>
      <c r="BI18" s="13">
        <v>13</v>
      </c>
      <c r="BJ18" s="14" t="s">
        <v>85</v>
      </c>
      <c r="BK18" s="14" t="s">
        <v>86</v>
      </c>
      <c r="BL18" s="15" t="s">
        <v>87</v>
      </c>
      <c r="BM18" s="13">
        <v>13</v>
      </c>
      <c r="BN18" s="14" t="s">
        <v>120</v>
      </c>
      <c r="BO18" s="14" t="s">
        <v>121</v>
      </c>
      <c r="BP18" s="15" t="s">
        <v>87</v>
      </c>
      <c r="BQ18" s="13">
        <v>13</v>
      </c>
      <c r="BR18" s="14" t="s">
        <v>103</v>
      </c>
      <c r="BS18" s="14" t="s">
        <v>130</v>
      </c>
      <c r="BT18" s="15" t="s">
        <v>48</v>
      </c>
      <c r="BU18" s="13">
        <v>13</v>
      </c>
      <c r="BV18" s="14" t="s">
        <v>120</v>
      </c>
      <c r="BW18" s="14" t="s">
        <v>121</v>
      </c>
      <c r="BX18" s="15" t="s">
        <v>48</v>
      </c>
      <c r="BY18" s="13">
        <v>13</v>
      </c>
      <c r="BZ18" s="18" t="s">
        <v>103</v>
      </c>
      <c r="CA18" s="19" t="s">
        <v>130</v>
      </c>
      <c r="CB18" s="15" t="s">
        <v>52</v>
      </c>
    </row>
    <row r="19" spans="1:80" ht="49.5" customHeight="1" x14ac:dyDescent="0.2">
      <c r="A19" s="13">
        <v>14</v>
      </c>
      <c r="B19" s="14" t="s">
        <v>103</v>
      </c>
      <c r="C19" s="14" t="s">
        <v>104</v>
      </c>
      <c r="D19" s="15" t="s">
        <v>80</v>
      </c>
      <c r="E19" s="13">
        <v>14</v>
      </c>
      <c r="F19" s="14" t="s">
        <v>131</v>
      </c>
      <c r="G19" s="14" t="s">
        <v>132</v>
      </c>
      <c r="H19" s="15" t="s">
        <v>81</v>
      </c>
      <c r="I19" s="13">
        <v>14</v>
      </c>
      <c r="J19" s="14" t="s">
        <v>103</v>
      </c>
      <c r="K19" s="14" t="s">
        <v>108</v>
      </c>
      <c r="L19" s="15" t="s">
        <v>81</v>
      </c>
      <c r="M19" s="13">
        <v>14</v>
      </c>
      <c r="N19" s="14" t="s">
        <v>120</v>
      </c>
      <c r="O19" s="14" t="s">
        <v>122</v>
      </c>
      <c r="P19" s="15" t="s">
        <v>81</v>
      </c>
      <c r="Q19" s="13">
        <v>14</v>
      </c>
      <c r="R19" s="14" t="s">
        <v>120</v>
      </c>
      <c r="S19" s="14" t="s">
        <v>122</v>
      </c>
      <c r="T19" s="15" t="s">
        <v>81</v>
      </c>
      <c r="U19" s="13">
        <v>14</v>
      </c>
      <c r="V19" s="14" t="s">
        <v>120</v>
      </c>
      <c r="W19" s="14" t="s">
        <v>127</v>
      </c>
      <c r="X19" s="15" t="s">
        <v>82</v>
      </c>
      <c r="Y19" s="13"/>
      <c r="Z19" s="14"/>
      <c r="AA19" s="14"/>
      <c r="AB19" s="15"/>
      <c r="AC19" s="13">
        <v>14</v>
      </c>
      <c r="AD19" s="14" t="s">
        <v>120</v>
      </c>
      <c r="AE19" s="14" t="s">
        <v>122</v>
      </c>
      <c r="AF19" s="15" t="s">
        <v>82</v>
      </c>
      <c r="AG19" s="13">
        <v>14</v>
      </c>
      <c r="AH19" s="14" t="s">
        <v>120</v>
      </c>
      <c r="AI19" s="14" t="s">
        <v>122</v>
      </c>
      <c r="AJ19" s="15" t="s">
        <v>82</v>
      </c>
      <c r="AK19" s="13"/>
      <c r="AL19" s="15"/>
      <c r="AM19" s="15"/>
      <c r="AN19" s="15"/>
      <c r="AO19" s="13">
        <v>14</v>
      </c>
      <c r="AP19" s="14" t="s">
        <v>120</v>
      </c>
      <c r="AQ19" s="14" t="s">
        <v>122</v>
      </c>
      <c r="AR19" s="15" t="s">
        <v>87</v>
      </c>
      <c r="AS19" s="13">
        <v>14</v>
      </c>
      <c r="AT19" s="14" t="s">
        <v>103</v>
      </c>
      <c r="AU19" s="14" t="s">
        <v>108</v>
      </c>
      <c r="AV19" s="15" t="s">
        <v>87</v>
      </c>
      <c r="AW19" s="13">
        <v>14</v>
      </c>
      <c r="AX19" s="14" t="s">
        <v>120</v>
      </c>
      <c r="AY19" s="14" t="s">
        <v>122</v>
      </c>
      <c r="AZ19" s="15" t="s">
        <v>87</v>
      </c>
      <c r="BA19" s="13">
        <v>14</v>
      </c>
      <c r="BB19" s="14" t="s">
        <v>120</v>
      </c>
      <c r="BC19" s="14" t="s">
        <v>122</v>
      </c>
      <c r="BD19" s="15" t="s">
        <v>87</v>
      </c>
      <c r="BE19" s="13">
        <v>14</v>
      </c>
      <c r="BF19" s="14" t="s">
        <v>120</v>
      </c>
      <c r="BG19" s="14" t="s">
        <v>122</v>
      </c>
      <c r="BH19" s="15" t="s">
        <v>87</v>
      </c>
      <c r="BI19" s="13">
        <v>14</v>
      </c>
      <c r="BJ19" s="14" t="s">
        <v>113</v>
      </c>
      <c r="BK19" s="14" t="s">
        <v>114</v>
      </c>
      <c r="BL19" s="15" t="s">
        <v>87</v>
      </c>
      <c r="BM19" s="13">
        <v>14</v>
      </c>
      <c r="BN19" s="14" t="s">
        <v>120</v>
      </c>
      <c r="BO19" s="14" t="s">
        <v>122</v>
      </c>
      <c r="BP19" s="15" t="s">
        <v>87</v>
      </c>
      <c r="BQ19" s="13">
        <v>14</v>
      </c>
      <c r="BR19" s="14" t="s">
        <v>103</v>
      </c>
      <c r="BS19" s="14" t="s">
        <v>108</v>
      </c>
      <c r="BT19" s="15" t="s">
        <v>48</v>
      </c>
      <c r="BU19" s="13">
        <v>14</v>
      </c>
      <c r="BV19" s="14" t="s">
        <v>120</v>
      </c>
      <c r="BW19" s="14" t="s">
        <v>122</v>
      </c>
      <c r="BX19" s="15" t="s">
        <v>48</v>
      </c>
      <c r="BY19" s="13">
        <v>14</v>
      </c>
      <c r="BZ19" s="18" t="s">
        <v>103</v>
      </c>
      <c r="CA19" s="19" t="s">
        <v>108</v>
      </c>
      <c r="CB19" s="15" t="s">
        <v>52</v>
      </c>
    </row>
    <row r="20" spans="1:80" ht="49.5" customHeight="1" x14ac:dyDescent="0.2">
      <c r="A20" s="13">
        <v>15</v>
      </c>
      <c r="B20" s="14" t="s">
        <v>103</v>
      </c>
      <c r="C20" s="14" t="s">
        <v>130</v>
      </c>
      <c r="D20" s="15" t="s">
        <v>80</v>
      </c>
      <c r="E20" s="13">
        <v>15</v>
      </c>
      <c r="F20" s="14" t="s">
        <v>97</v>
      </c>
      <c r="G20" s="14" t="s">
        <v>133</v>
      </c>
      <c r="H20" s="15" t="s">
        <v>81</v>
      </c>
      <c r="I20" s="13">
        <v>15</v>
      </c>
      <c r="J20" s="14" t="s">
        <v>103</v>
      </c>
      <c r="K20" s="14" t="s">
        <v>134</v>
      </c>
      <c r="L20" s="15" t="s">
        <v>81</v>
      </c>
      <c r="M20" s="13">
        <v>15</v>
      </c>
      <c r="N20" s="14" t="s">
        <v>120</v>
      </c>
      <c r="O20" s="14" t="s">
        <v>127</v>
      </c>
      <c r="P20" s="15" t="s">
        <v>81</v>
      </c>
      <c r="Q20" s="13">
        <v>15</v>
      </c>
      <c r="R20" s="14" t="s">
        <v>120</v>
      </c>
      <c r="S20" s="14" t="s">
        <v>127</v>
      </c>
      <c r="T20" s="15" t="s">
        <v>81</v>
      </c>
      <c r="U20" s="13">
        <v>15</v>
      </c>
      <c r="V20" s="14" t="s">
        <v>103</v>
      </c>
      <c r="W20" s="14" t="s">
        <v>104</v>
      </c>
      <c r="X20" s="15" t="s">
        <v>82</v>
      </c>
      <c r="Y20" s="13"/>
      <c r="Z20" s="14"/>
      <c r="AA20" s="14"/>
      <c r="AB20" s="15"/>
      <c r="AC20" s="13">
        <v>15</v>
      </c>
      <c r="AD20" s="14" t="s">
        <v>120</v>
      </c>
      <c r="AE20" s="14" t="s">
        <v>127</v>
      </c>
      <c r="AF20" s="15" t="s">
        <v>82</v>
      </c>
      <c r="AG20" s="13">
        <v>15</v>
      </c>
      <c r="AH20" s="14" t="s">
        <v>120</v>
      </c>
      <c r="AI20" s="14" t="s">
        <v>127</v>
      </c>
      <c r="AJ20" s="15" t="s">
        <v>82</v>
      </c>
      <c r="AK20" s="13"/>
      <c r="AL20" s="15"/>
      <c r="AM20" s="15"/>
      <c r="AN20" s="15"/>
      <c r="AO20" s="13">
        <v>15</v>
      </c>
      <c r="AP20" s="14" t="s">
        <v>120</v>
      </c>
      <c r="AQ20" s="14" t="s">
        <v>127</v>
      </c>
      <c r="AR20" s="15" t="s">
        <v>87</v>
      </c>
      <c r="AS20" s="13">
        <v>15</v>
      </c>
      <c r="AT20" s="14" t="s">
        <v>103</v>
      </c>
      <c r="AU20" s="14" t="s">
        <v>111</v>
      </c>
      <c r="AV20" s="15" t="s">
        <v>87</v>
      </c>
      <c r="AW20" s="13">
        <v>15</v>
      </c>
      <c r="AX20" s="14" t="s">
        <v>120</v>
      </c>
      <c r="AY20" s="14" t="s">
        <v>127</v>
      </c>
      <c r="AZ20" s="15" t="s">
        <v>87</v>
      </c>
      <c r="BA20" s="13">
        <v>15</v>
      </c>
      <c r="BB20" s="14" t="s">
        <v>120</v>
      </c>
      <c r="BC20" s="14" t="s">
        <v>127</v>
      </c>
      <c r="BD20" s="15" t="s">
        <v>87</v>
      </c>
      <c r="BE20" s="13">
        <v>15</v>
      </c>
      <c r="BF20" s="14" t="s">
        <v>120</v>
      </c>
      <c r="BG20" s="14" t="s">
        <v>127</v>
      </c>
      <c r="BH20" s="15" t="s">
        <v>87</v>
      </c>
      <c r="BI20" s="13">
        <v>15</v>
      </c>
      <c r="BJ20" s="14" t="s">
        <v>117</v>
      </c>
      <c r="BK20" s="14" t="s">
        <v>118</v>
      </c>
      <c r="BL20" s="15" t="s">
        <v>87</v>
      </c>
      <c r="BM20" s="13">
        <v>15</v>
      </c>
      <c r="BN20" s="14" t="s">
        <v>120</v>
      </c>
      <c r="BO20" s="14" t="s">
        <v>127</v>
      </c>
      <c r="BP20" s="15" t="s">
        <v>87</v>
      </c>
      <c r="BQ20" s="13">
        <v>15</v>
      </c>
      <c r="BR20" s="14" t="s">
        <v>103</v>
      </c>
      <c r="BS20" s="14" t="s">
        <v>134</v>
      </c>
      <c r="BT20" s="15" t="s">
        <v>48</v>
      </c>
      <c r="BU20" s="13">
        <v>15</v>
      </c>
      <c r="BV20" s="14" t="s">
        <v>120</v>
      </c>
      <c r="BW20" s="14" t="s">
        <v>127</v>
      </c>
      <c r="BX20" s="15" t="s">
        <v>48</v>
      </c>
      <c r="BY20" s="13">
        <v>15</v>
      </c>
      <c r="BZ20" s="18" t="s">
        <v>103</v>
      </c>
      <c r="CA20" s="19" t="s">
        <v>134</v>
      </c>
      <c r="CB20" s="15" t="s">
        <v>52</v>
      </c>
    </row>
    <row r="21" spans="1:80" ht="49.5" customHeight="1" x14ac:dyDescent="0.2">
      <c r="A21" s="13">
        <v>16</v>
      </c>
      <c r="B21" s="14" t="s">
        <v>103</v>
      </c>
      <c r="C21" s="14" t="s">
        <v>108</v>
      </c>
      <c r="D21" s="15" t="s">
        <v>80</v>
      </c>
      <c r="E21" s="13">
        <v>16</v>
      </c>
      <c r="F21" s="14" t="s">
        <v>135</v>
      </c>
      <c r="G21" s="14" t="s">
        <v>136</v>
      </c>
      <c r="H21" s="15" t="s">
        <v>81</v>
      </c>
      <c r="I21" s="13">
        <v>16</v>
      </c>
      <c r="J21" s="14" t="s">
        <v>103</v>
      </c>
      <c r="K21" s="14" t="s">
        <v>111</v>
      </c>
      <c r="L21" s="15" t="s">
        <v>81</v>
      </c>
      <c r="M21" s="13">
        <v>16</v>
      </c>
      <c r="N21" s="14" t="s">
        <v>103</v>
      </c>
      <c r="O21" s="14" t="s">
        <v>104</v>
      </c>
      <c r="P21" s="15" t="s">
        <v>81</v>
      </c>
      <c r="Q21" s="13">
        <v>16</v>
      </c>
      <c r="R21" s="14" t="s">
        <v>103</v>
      </c>
      <c r="S21" s="14" t="s">
        <v>104</v>
      </c>
      <c r="T21" s="15" t="s">
        <v>81</v>
      </c>
      <c r="U21" s="13">
        <v>16</v>
      </c>
      <c r="V21" s="14" t="s">
        <v>103</v>
      </c>
      <c r="W21" s="14" t="s">
        <v>130</v>
      </c>
      <c r="X21" s="15" t="s">
        <v>82</v>
      </c>
      <c r="Y21" s="13"/>
      <c r="Z21" s="14"/>
      <c r="AA21" s="14"/>
      <c r="AB21" s="15"/>
      <c r="AC21" s="13">
        <v>16</v>
      </c>
      <c r="AD21" s="14" t="s">
        <v>103</v>
      </c>
      <c r="AE21" s="14" t="s">
        <v>104</v>
      </c>
      <c r="AF21" s="15" t="s">
        <v>82</v>
      </c>
      <c r="AG21" s="13">
        <v>16</v>
      </c>
      <c r="AH21" s="14" t="s">
        <v>103</v>
      </c>
      <c r="AI21" s="14" t="s">
        <v>104</v>
      </c>
      <c r="AJ21" s="15" t="s">
        <v>82</v>
      </c>
      <c r="AK21" s="13"/>
      <c r="AL21" s="15"/>
      <c r="AM21" s="15"/>
      <c r="AN21" s="15"/>
      <c r="AO21" s="13">
        <v>16</v>
      </c>
      <c r="AP21" s="14" t="s">
        <v>103</v>
      </c>
      <c r="AQ21" s="14" t="s">
        <v>104</v>
      </c>
      <c r="AR21" s="15" t="s">
        <v>87</v>
      </c>
      <c r="AS21" s="13">
        <v>16</v>
      </c>
      <c r="AT21" s="14" t="s">
        <v>103</v>
      </c>
      <c r="AU21" s="14" t="s">
        <v>139</v>
      </c>
      <c r="AV21" s="15" t="s">
        <v>87</v>
      </c>
      <c r="AW21" s="13">
        <v>16</v>
      </c>
      <c r="AX21" s="14" t="s">
        <v>103</v>
      </c>
      <c r="AY21" s="14" t="s">
        <v>104</v>
      </c>
      <c r="AZ21" s="15" t="s">
        <v>87</v>
      </c>
      <c r="BA21" s="13">
        <v>16</v>
      </c>
      <c r="BB21" s="14" t="s">
        <v>103</v>
      </c>
      <c r="BC21" s="14" t="s">
        <v>104</v>
      </c>
      <c r="BD21" s="15" t="s">
        <v>87</v>
      </c>
      <c r="BE21" s="13">
        <v>16</v>
      </c>
      <c r="BF21" s="14" t="s">
        <v>103</v>
      </c>
      <c r="BG21" s="14" t="s">
        <v>104</v>
      </c>
      <c r="BH21" s="15" t="s">
        <v>87</v>
      </c>
      <c r="BI21" s="13">
        <v>16</v>
      </c>
      <c r="BJ21" s="14" t="s">
        <v>91</v>
      </c>
      <c r="BK21" s="14" t="s">
        <v>137</v>
      </c>
      <c r="BL21" s="15" t="s">
        <v>87</v>
      </c>
      <c r="BM21" s="13">
        <v>16</v>
      </c>
      <c r="BN21" s="14" t="s">
        <v>103</v>
      </c>
      <c r="BO21" s="14" t="s">
        <v>104</v>
      </c>
      <c r="BP21" s="15" t="s">
        <v>87</v>
      </c>
      <c r="BQ21" s="13">
        <v>16</v>
      </c>
      <c r="BR21" s="14" t="s">
        <v>103</v>
      </c>
      <c r="BS21" s="14" t="s">
        <v>111</v>
      </c>
      <c r="BT21" s="15" t="s">
        <v>48</v>
      </c>
      <c r="BU21" s="13">
        <v>16</v>
      </c>
      <c r="BV21" s="14" t="s">
        <v>103</v>
      </c>
      <c r="BW21" s="14" t="s">
        <v>104</v>
      </c>
      <c r="BX21" s="15" t="s">
        <v>48</v>
      </c>
      <c r="BY21" s="13">
        <v>16</v>
      </c>
      <c r="BZ21" s="18" t="s">
        <v>103</v>
      </c>
      <c r="CA21" s="19" t="s">
        <v>111</v>
      </c>
      <c r="CB21" s="15" t="s">
        <v>52</v>
      </c>
    </row>
    <row r="22" spans="1:80" ht="31.5" x14ac:dyDescent="0.2">
      <c r="A22" s="13">
        <v>17</v>
      </c>
      <c r="B22" s="14" t="s">
        <v>103</v>
      </c>
      <c r="C22" s="14" t="s">
        <v>134</v>
      </c>
      <c r="D22" s="15" t="s">
        <v>80</v>
      </c>
      <c r="E22" s="13"/>
      <c r="F22" s="14"/>
      <c r="G22" s="14"/>
      <c r="H22" s="15"/>
      <c r="I22" s="13">
        <v>17</v>
      </c>
      <c r="J22" s="14" t="s">
        <v>115</v>
      </c>
      <c r="K22" s="14" t="s">
        <v>116</v>
      </c>
      <c r="L22" s="15" t="s">
        <v>81</v>
      </c>
      <c r="M22" s="13">
        <v>17</v>
      </c>
      <c r="N22" s="14" t="s">
        <v>103</v>
      </c>
      <c r="O22" s="14" t="s">
        <v>130</v>
      </c>
      <c r="P22" s="15" t="s">
        <v>81</v>
      </c>
      <c r="Q22" s="13">
        <v>17</v>
      </c>
      <c r="R22" s="14" t="s">
        <v>103</v>
      </c>
      <c r="S22" s="14" t="s">
        <v>130</v>
      </c>
      <c r="T22" s="15" t="s">
        <v>81</v>
      </c>
      <c r="U22" s="13">
        <v>17</v>
      </c>
      <c r="V22" s="14" t="s">
        <v>103</v>
      </c>
      <c r="W22" s="14" t="s">
        <v>108</v>
      </c>
      <c r="X22" s="15" t="s">
        <v>82</v>
      </c>
      <c r="Y22" s="13"/>
      <c r="Z22" s="14"/>
      <c r="AA22" s="14"/>
      <c r="AB22" s="15"/>
      <c r="AC22" s="13">
        <v>17</v>
      </c>
      <c r="AD22" s="14" t="s">
        <v>103</v>
      </c>
      <c r="AE22" s="14" t="s">
        <v>130</v>
      </c>
      <c r="AF22" s="15" t="s">
        <v>82</v>
      </c>
      <c r="AG22" s="13">
        <v>17</v>
      </c>
      <c r="AH22" s="14" t="s">
        <v>103</v>
      </c>
      <c r="AI22" s="14" t="s">
        <v>130</v>
      </c>
      <c r="AJ22" s="15" t="s">
        <v>82</v>
      </c>
      <c r="AK22" s="13"/>
      <c r="AL22" s="15"/>
      <c r="AM22" s="15"/>
      <c r="AN22" s="15"/>
      <c r="AO22" s="13">
        <v>17</v>
      </c>
      <c r="AP22" s="14" t="s">
        <v>103</v>
      </c>
      <c r="AQ22" s="14" t="s">
        <v>130</v>
      </c>
      <c r="AR22" s="15" t="s">
        <v>87</v>
      </c>
      <c r="AS22" s="13">
        <v>17</v>
      </c>
      <c r="AT22" s="14" t="s">
        <v>115</v>
      </c>
      <c r="AU22" s="14" t="s">
        <v>116</v>
      </c>
      <c r="AV22" s="15" t="s">
        <v>87</v>
      </c>
      <c r="AW22" s="13">
        <v>17</v>
      </c>
      <c r="AX22" s="14" t="s">
        <v>103</v>
      </c>
      <c r="AY22" s="14" t="s">
        <v>130</v>
      </c>
      <c r="AZ22" s="15" t="s">
        <v>87</v>
      </c>
      <c r="BA22" s="13">
        <v>17</v>
      </c>
      <c r="BB22" s="14" t="s">
        <v>103</v>
      </c>
      <c r="BC22" s="14" t="s">
        <v>130</v>
      </c>
      <c r="BD22" s="15" t="s">
        <v>87</v>
      </c>
      <c r="BE22" s="13">
        <v>17</v>
      </c>
      <c r="BF22" s="14" t="s">
        <v>103</v>
      </c>
      <c r="BG22" s="14" t="s">
        <v>130</v>
      </c>
      <c r="BH22" s="15" t="s">
        <v>87</v>
      </c>
      <c r="BI22" s="13">
        <v>17</v>
      </c>
      <c r="BJ22" s="14" t="s">
        <v>91</v>
      </c>
      <c r="BK22" s="14" t="s">
        <v>140</v>
      </c>
      <c r="BL22" s="15" t="s">
        <v>87</v>
      </c>
      <c r="BM22" s="13">
        <v>17</v>
      </c>
      <c r="BN22" s="14" t="s">
        <v>103</v>
      </c>
      <c r="BO22" s="14" t="s">
        <v>130</v>
      </c>
      <c r="BP22" s="15" t="s">
        <v>87</v>
      </c>
      <c r="BQ22" s="13">
        <v>17</v>
      </c>
      <c r="BR22" s="14" t="s">
        <v>115</v>
      </c>
      <c r="BS22" s="14" t="s">
        <v>116</v>
      </c>
      <c r="BT22" s="15" t="s">
        <v>48</v>
      </c>
      <c r="BU22" s="13">
        <v>17</v>
      </c>
      <c r="BV22" s="14" t="s">
        <v>103</v>
      </c>
      <c r="BW22" s="14" t="s">
        <v>130</v>
      </c>
      <c r="BX22" s="15" t="s">
        <v>48</v>
      </c>
      <c r="BY22" s="13">
        <v>17</v>
      </c>
      <c r="BZ22" s="18" t="s">
        <v>115</v>
      </c>
      <c r="CA22" s="19" t="s">
        <v>116</v>
      </c>
      <c r="CB22" s="15" t="s">
        <v>52</v>
      </c>
    </row>
    <row r="23" spans="1:80" ht="30" x14ac:dyDescent="0.2">
      <c r="A23" s="13">
        <v>18</v>
      </c>
      <c r="B23" s="14" t="s">
        <v>103</v>
      </c>
      <c r="C23" s="14" t="s">
        <v>111</v>
      </c>
      <c r="D23" s="15" t="s">
        <v>80</v>
      </c>
      <c r="E23" s="13"/>
      <c r="F23" s="14"/>
      <c r="G23" s="14"/>
      <c r="H23" s="15"/>
      <c r="I23" s="13">
        <v>18</v>
      </c>
      <c r="J23" s="14" t="s">
        <v>106</v>
      </c>
      <c r="K23" s="14" t="s">
        <v>107</v>
      </c>
      <c r="L23" s="15" t="s">
        <v>81</v>
      </c>
      <c r="M23" s="13">
        <v>18</v>
      </c>
      <c r="N23" s="14" t="s">
        <v>103</v>
      </c>
      <c r="O23" s="14" t="s">
        <v>108</v>
      </c>
      <c r="P23" s="15" t="s">
        <v>81</v>
      </c>
      <c r="Q23" s="13">
        <v>18</v>
      </c>
      <c r="R23" s="14" t="s">
        <v>103</v>
      </c>
      <c r="S23" s="14" t="s">
        <v>108</v>
      </c>
      <c r="T23" s="15" t="s">
        <v>81</v>
      </c>
      <c r="U23" s="13">
        <v>18</v>
      </c>
      <c r="V23" s="14" t="s">
        <v>103</v>
      </c>
      <c r="W23" s="14" t="s">
        <v>134</v>
      </c>
      <c r="X23" s="15" t="s">
        <v>82</v>
      </c>
      <c r="Y23" s="13"/>
      <c r="Z23" s="14"/>
      <c r="AA23" s="14"/>
      <c r="AB23" s="15"/>
      <c r="AC23" s="13">
        <v>18</v>
      </c>
      <c r="AD23" s="14" t="s">
        <v>103</v>
      </c>
      <c r="AE23" s="14" t="s">
        <v>108</v>
      </c>
      <c r="AF23" s="15" t="s">
        <v>82</v>
      </c>
      <c r="AG23" s="13">
        <v>18</v>
      </c>
      <c r="AH23" s="14" t="s">
        <v>103</v>
      </c>
      <c r="AI23" s="14" t="s">
        <v>108</v>
      </c>
      <c r="AJ23" s="15" t="s">
        <v>82</v>
      </c>
      <c r="AK23" s="13"/>
      <c r="AL23" s="15"/>
      <c r="AM23" s="15"/>
      <c r="AN23" s="15"/>
      <c r="AO23" s="13">
        <v>18</v>
      </c>
      <c r="AP23" s="14" t="s">
        <v>103</v>
      </c>
      <c r="AQ23" s="14" t="s">
        <v>108</v>
      </c>
      <c r="AR23" s="15" t="s">
        <v>87</v>
      </c>
      <c r="AS23" s="13">
        <v>18</v>
      </c>
      <c r="AT23" s="14" t="s">
        <v>106</v>
      </c>
      <c r="AU23" s="14" t="s">
        <v>107</v>
      </c>
      <c r="AV23" s="15" t="s">
        <v>87</v>
      </c>
      <c r="AW23" s="13">
        <v>18</v>
      </c>
      <c r="AX23" s="14" t="s">
        <v>103</v>
      </c>
      <c r="AY23" s="14" t="s">
        <v>108</v>
      </c>
      <c r="AZ23" s="15" t="s">
        <v>87</v>
      </c>
      <c r="BA23" s="13">
        <v>18</v>
      </c>
      <c r="BB23" s="14" t="s">
        <v>103</v>
      </c>
      <c r="BC23" s="14" t="s">
        <v>108</v>
      </c>
      <c r="BD23" s="15" t="s">
        <v>87</v>
      </c>
      <c r="BE23" s="13">
        <v>18</v>
      </c>
      <c r="BF23" s="14" t="s">
        <v>103</v>
      </c>
      <c r="BG23" s="14" t="s">
        <v>108</v>
      </c>
      <c r="BH23" s="15" t="s">
        <v>87</v>
      </c>
      <c r="BI23" s="13">
        <v>18</v>
      </c>
      <c r="BJ23" s="14" t="s">
        <v>91</v>
      </c>
      <c r="BK23" s="14" t="s">
        <v>92</v>
      </c>
      <c r="BL23" s="15" t="s">
        <v>87</v>
      </c>
      <c r="BM23" s="13">
        <v>18</v>
      </c>
      <c r="BN23" s="14" t="s">
        <v>103</v>
      </c>
      <c r="BO23" s="14" t="s">
        <v>108</v>
      </c>
      <c r="BP23" s="15" t="s">
        <v>87</v>
      </c>
      <c r="BQ23" s="13">
        <v>18</v>
      </c>
      <c r="BR23" s="14" t="s">
        <v>106</v>
      </c>
      <c r="BS23" s="14" t="s">
        <v>107</v>
      </c>
      <c r="BT23" s="15" t="s">
        <v>48</v>
      </c>
      <c r="BU23" s="13">
        <v>18</v>
      </c>
      <c r="BV23" s="14" t="s">
        <v>103</v>
      </c>
      <c r="BW23" s="14" t="s">
        <v>108</v>
      </c>
      <c r="BX23" s="15" t="s">
        <v>48</v>
      </c>
      <c r="BY23" s="13">
        <v>18</v>
      </c>
      <c r="BZ23" s="18" t="s">
        <v>106</v>
      </c>
      <c r="CA23" s="19" t="s">
        <v>107</v>
      </c>
      <c r="CB23" s="15" t="s">
        <v>52</v>
      </c>
    </row>
    <row r="24" spans="1:80" ht="30" x14ac:dyDescent="0.2">
      <c r="A24" s="13">
        <v>19</v>
      </c>
      <c r="B24" s="14" t="s">
        <v>115</v>
      </c>
      <c r="C24" s="14" t="s">
        <v>116</v>
      </c>
      <c r="D24" s="15" t="s">
        <v>80</v>
      </c>
      <c r="E24" s="13"/>
      <c r="F24" s="14"/>
      <c r="G24" s="14"/>
      <c r="H24" s="15"/>
      <c r="I24" s="13">
        <v>19</v>
      </c>
      <c r="J24" s="14" t="s">
        <v>113</v>
      </c>
      <c r="K24" s="14" t="s">
        <v>114</v>
      </c>
      <c r="L24" s="15" t="s">
        <v>81</v>
      </c>
      <c r="M24" s="13">
        <v>19</v>
      </c>
      <c r="N24" s="14" t="s">
        <v>103</v>
      </c>
      <c r="O24" s="14" t="s">
        <v>134</v>
      </c>
      <c r="P24" s="15" t="s">
        <v>81</v>
      </c>
      <c r="Q24" s="13">
        <v>19</v>
      </c>
      <c r="R24" s="14" t="s">
        <v>103</v>
      </c>
      <c r="S24" s="14" t="s">
        <v>134</v>
      </c>
      <c r="T24" s="15" t="s">
        <v>81</v>
      </c>
      <c r="U24" s="13">
        <v>19</v>
      </c>
      <c r="V24" s="14" t="s">
        <v>103</v>
      </c>
      <c r="W24" s="14" t="s">
        <v>111</v>
      </c>
      <c r="X24" s="15" t="s">
        <v>82</v>
      </c>
      <c r="Y24" s="13"/>
      <c r="Z24" s="14"/>
      <c r="AA24" s="14"/>
      <c r="AB24" s="15"/>
      <c r="AC24" s="13">
        <v>19</v>
      </c>
      <c r="AD24" s="14" t="s">
        <v>103</v>
      </c>
      <c r="AE24" s="14" t="s">
        <v>134</v>
      </c>
      <c r="AF24" s="15" t="s">
        <v>82</v>
      </c>
      <c r="AG24" s="13">
        <v>19</v>
      </c>
      <c r="AH24" s="14" t="s">
        <v>103</v>
      </c>
      <c r="AI24" s="14" t="s">
        <v>134</v>
      </c>
      <c r="AJ24" s="15" t="s">
        <v>82</v>
      </c>
      <c r="AK24" s="13"/>
      <c r="AL24" s="15"/>
      <c r="AM24" s="15"/>
      <c r="AN24" s="15"/>
      <c r="AO24" s="13">
        <v>19</v>
      </c>
      <c r="AP24" s="14" t="s">
        <v>103</v>
      </c>
      <c r="AQ24" s="14" t="s">
        <v>134</v>
      </c>
      <c r="AR24" s="15" t="s">
        <v>87</v>
      </c>
      <c r="AS24" s="13">
        <v>19</v>
      </c>
      <c r="AT24" s="14" t="s">
        <v>85</v>
      </c>
      <c r="AU24" s="14" t="s">
        <v>86</v>
      </c>
      <c r="AV24" s="15" t="s">
        <v>87</v>
      </c>
      <c r="AW24" s="13">
        <v>19</v>
      </c>
      <c r="AX24" s="14" t="s">
        <v>103</v>
      </c>
      <c r="AY24" s="14" t="s">
        <v>134</v>
      </c>
      <c r="AZ24" s="15" t="s">
        <v>87</v>
      </c>
      <c r="BA24" s="13">
        <v>19</v>
      </c>
      <c r="BB24" s="14" t="s">
        <v>103</v>
      </c>
      <c r="BC24" s="14" t="s">
        <v>134</v>
      </c>
      <c r="BD24" s="15" t="s">
        <v>87</v>
      </c>
      <c r="BE24" s="13">
        <v>19</v>
      </c>
      <c r="BF24" s="14" t="s">
        <v>103</v>
      </c>
      <c r="BG24" s="14" t="s">
        <v>134</v>
      </c>
      <c r="BH24" s="15" t="s">
        <v>87</v>
      </c>
      <c r="BI24" s="13">
        <v>19</v>
      </c>
      <c r="BJ24" s="14" t="s">
        <v>91</v>
      </c>
      <c r="BK24" s="14" t="s">
        <v>141</v>
      </c>
      <c r="BL24" s="15" t="s">
        <v>87</v>
      </c>
      <c r="BM24" s="13">
        <v>19</v>
      </c>
      <c r="BN24" s="14" t="s">
        <v>103</v>
      </c>
      <c r="BO24" s="14" t="s">
        <v>134</v>
      </c>
      <c r="BP24" s="15" t="s">
        <v>87</v>
      </c>
      <c r="BQ24" s="13">
        <v>19</v>
      </c>
      <c r="BR24" s="14" t="s">
        <v>85</v>
      </c>
      <c r="BS24" s="14" t="s">
        <v>86</v>
      </c>
      <c r="BT24" s="15" t="s">
        <v>48</v>
      </c>
      <c r="BU24" s="13">
        <v>19</v>
      </c>
      <c r="BV24" s="14" t="s">
        <v>103</v>
      </c>
      <c r="BW24" s="14" t="s">
        <v>134</v>
      </c>
      <c r="BX24" s="15" t="s">
        <v>48</v>
      </c>
      <c r="BY24" s="13">
        <v>19</v>
      </c>
      <c r="BZ24" s="18" t="s">
        <v>85</v>
      </c>
      <c r="CA24" s="19" t="s">
        <v>86</v>
      </c>
      <c r="CB24" s="15" t="s">
        <v>52</v>
      </c>
    </row>
    <row r="25" spans="1:80" ht="31.5" x14ac:dyDescent="0.2">
      <c r="A25" s="13">
        <v>20</v>
      </c>
      <c r="B25" s="14" t="s">
        <v>106</v>
      </c>
      <c r="C25" s="14" t="s">
        <v>107</v>
      </c>
      <c r="D25" s="15" t="s">
        <v>80</v>
      </c>
      <c r="E25" s="13"/>
      <c r="F25" s="14"/>
      <c r="G25" s="14"/>
      <c r="H25" s="15"/>
      <c r="I25" s="13">
        <v>20</v>
      </c>
      <c r="J25" s="14" t="s">
        <v>117</v>
      </c>
      <c r="K25" s="14" t="s">
        <v>118</v>
      </c>
      <c r="L25" s="15" t="s">
        <v>81</v>
      </c>
      <c r="M25" s="13">
        <v>20</v>
      </c>
      <c r="N25" s="14" t="s">
        <v>103</v>
      </c>
      <c r="O25" s="14" t="s">
        <v>111</v>
      </c>
      <c r="P25" s="15" t="s">
        <v>81</v>
      </c>
      <c r="Q25" s="13">
        <v>20</v>
      </c>
      <c r="R25" s="14" t="s">
        <v>103</v>
      </c>
      <c r="S25" s="14" t="s">
        <v>111</v>
      </c>
      <c r="T25" s="15" t="s">
        <v>81</v>
      </c>
      <c r="U25" s="13">
        <v>20</v>
      </c>
      <c r="V25" s="14" t="s">
        <v>115</v>
      </c>
      <c r="W25" s="14" t="s">
        <v>116</v>
      </c>
      <c r="X25" s="15" t="s">
        <v>82</v>
      </c>
      <c r="Y25" s="13"/>
      <c r="Z25" s="14"/>
      <c r="AA25" s="14"/>
      <c r="AB25" s="15"/>
      <c r="AC25" s="13">
        <v>20</v>
      </c>
      <c r="AD25" s="14" t="s">
        <v>103</v>
      </c>
      <c r="AE25" s="14" t="s">
        <v>111</v>
      </c>
      <c r="AF25" s="15" t="s">
        <v>82</v>
      </c>
      <c r="AG25" s="13">
        <v>20</v>
      </c>
      <c r="AH25" s="14" t="s">
        <v>103</v>
      </c>
      <c r="AI25" s="14" t="s">
        <v>111</v>
      </c>
      <c r="AJ25" s="15" t="s">
        <v>82</v>
      </c>
      <c r="AK25" s="13"/>
      <c r="AL25" s="15"/>
      <c r="AM25" s="15"/>
      <c r="AN25" s="15"/>
      <c r="AO25" s="13">
        <v>20</v>
      </c>
      <c r="AP25" s="14" t="s">
        <v>103</v>
      </c>
      <c r="AQ25" s="14" t="s">
        <v>111</v>
      </c>
      <c r="AR25" s="15" t="s">
        <v>87</v>
      </c>
      <c r="AS25" s="13">
        <v>20</v>
      </c>
      <c r="AT25" s="14" t="s">
        <v>85</v>
      </c>
      <c r="AU25" s="14" t="s">
        <v>143</v>
      </c>
      <c r="AV25" s="15" t="s">
        <v>87</v>
      </c>
      <c r="AW25" s="13">
        <v>20</v>
      </c>
      <c r="AX25" s="14" t="s">
        <v>103</v>
      </c>
      <c r="AY25" s="14" t="s">
        <v>111</v>
      </c>
      <c r="AZ25" s="15" t="s">
        <v>87</v>
      </c>
      <c r="BA25" s="13">
        <v>20</v>
      </c>
      <c r="BB25" s="14" t="s">
        <v>103</v>
      </c>
      <c r="BC25" s="14" t="s">
        <v>111</v>
      </c>
      <c r="BD25" s="15" t="s">
        <v>87</v>
      </c>
      <c r="BE25" s="13">
        <v>20</v>
      </c>
      <c r="BF25" s="14" t="s">
        <v>103</v>
      </c>
      <c r="BG25" s="14" t="s">
        <v>111</v>
      </c>
      <c r="BH25" s="15" t="s">
        <v>87</v>
      </c>
      <c r="BI25" s="13">
        <v>20</v>
      </c>
      <c r="BJ25" s="14" t="s">
        <v>91</v>
      </c>
      <c r="BK25" s="14" t="s">
        <v>142</v>
      </c>
      <c r="BL25" s="15" t="s">
        <v>87</v>
      </c>
      <c r="BM25" s="13">
        <v>20</v>
      </c>
      <c r="BN25" s="14" t="s">
        <v>103</v>
      </c>
      <c r="BO25" s="14" t="s">
        <v>111</v>
      </c>
      <c r="BP25" s="15" t="s">
        <v>87</v>
      </c>
      <c r="BQ25" s="13">
        <v>20</v>
      </c>
      <c r="BR25" s="14" t="s">
        <v>85</v>
      </c>
      <c r="BS25" s="14" t="s">
        <v>143</v>
      </c>
      <c r="BT25" s="15" t="s">
        <v>48</v>
      </c>
      <c r="BU25" s="13">
        <v>20</v>
      </c>
      <c r="BV25" s="14" t="s">
        <v>103</v>
      </c>
      <c r="BW25" s="14" t="s">
        <v>111</v>
      </c>
      <c r="BX25" s="15" t="s">
        <v>48</v>
      </c>
      <c r="BY25" s="13">
        <v>20</v>
      </c>
      <c r="BZ25" s="18" t="s">
        <v>85</v>
      </c>
      <c r="CA25" s="19" t="s">
        <v>143</v>
      </c>
      <c r="CB25" s="15" t="s">
        <v>52</v>
      </c>
    </row>
    <row r="26" spans="1:80" ht="31.5" x14ac:dyDescent="0.2">
      <c r="A26" s="13">
        <v>21</v>
      </c>
      <c r="B26" s="14" t="s">
        <v>85</v>
      </c>
      <c r="C26" s="14" t="s">
        <v>86</v>
      </c>
      <c r="D26" s="15" t="s">
        <v>80</v>
      </c>
      <c r="E26" s="13"/>
      <c r="F26" s="14"/>
      <c r="G26" s="14"/>
      <c r="H26" s="15"/>
      <c r="I26" s="13">
        <v>21</v>
      </c>
      <c r="J26" s="14" t="s">
        <v>91</v>
      </c>
      <c r="K26" s="14" t="s">
        <v>140</v>
      </c>
      <c r="L26" s="15" t="s">
        <v>81</v>
      </c>
      <c r="M26" s="13">
        <v>21</v>
      </c>
      <c r="N26" s="14" t="s">
        <v>115</v>
      </c>
      <c r="O26" s="14" t="s">
        <v>116</v>
      </c>
      <c r="P26" s="15" t="s">
        <v>81</v>
      </c>
      <c r="Q26" s="13">
        <v>21</v>
      </c>
      <c r="R26" s="14" t="s">
        <v>115</v>
      </c>
      <c r="S26" s="14" t="s">
        <v>116</v>
      </c>
      <c r="T26" s="15" t="s">
        <v>81</v>
      </c>
      <c r="U26" s="13">
        <v>21</v>
      </c>
      <c r="V26" s="14" t="s">
        <v>106</v>
      </c>
      <c r="W26" s="14" t="s">
        <v>107</v>
      </c>
      <c r="X26" s="15" t="s">
        <v>82</v>
      </c>
      <c r="Y26" s="13"/>
      <c r="Z26" s="14"/>
      <c r="AA26" s="14"/>
      <c r="AB26" s="15"/>
      <c r="AC26" s="13">
        <v>21</v>
      </c>
      <c r="AD26" s="14" t="s">
        <v>115</v>
      </c>
      <c r="AE26" s="14" t="s">
        <v>116</v>
      </c>
      <c r="AF26" s="15" t="s">
        <v>82</v>
      </c>
      <c r="AG26" s="13">
        <v>21</v>
      </c>
      <c r="AH26" s="14" t="s">
        <v>115</v>
      </c>
      <c r="AI26" s="14" t="s">
        <v>116</v>
      </c>
      <c r="AJ26" s="15" t="s">
        <v>82</v>
      </c>
      <c r="AK26" s="13"/>
      <c r="AL26" s="15"/>
      <c r="AM26" s="15"/>
      <c r="AN26" s="15"/>
      <c r="AO26" s="13">
        <v>21</v>
      </c>
      <c r="AP26" s="14" t="s">
        <v>115</v>
      </c>
      <c r="AQ26" s="14" t="s">
        <v>116</v>
      </c>
      <c r="AR26" s="15" t="s">
        <v>87</v>
      </c>
      <c r="AS26" s="13">
        <v>21</v>
      </c>
      <c r="AT26" s="14" t="s">
        <v>113</v>
      </c>
      <c r="AU26" s="14" t="s">
        <v>146</v>
      </c>
      <c r="AV26" s="15" t="s">
        <v>87</v>
      </c>
      <c r="AW26" s="13">
        <v>21</v>
      </c>
      <c r="AX26" s="14" t="s">
        <v>115</v>
      </c>
      <c r="AY26" s="14" t="s">
        <v>116</v>
      </c>
      <c r="AZ26" s="15" t="s">
        <v>87</v>
      </c>
      <c r="BA26" s="13">
        <v>21</v>
      </c>
      <c r="BB26" s="14" t="s">
        <v>115</v>
      </c>
      <c r="BC26" s="14" t="s">
        <v>116</v>
      </c>
      <c r="BD26" s="15" t="s">
        <v>87</v>
      </c>
      <c r="BE26" s="13">
        <v>21</v>
      </c>
      <c r="BF26" s="14" t="s">
        <v>115</v>
      </c>
      <c r="BG26" s="14" t="s">
        <v>116</v>
      </c>
      <c r="BH26" s="15" t="s">
        <v>87</v>
      </c>
      <c r="BI26" s="13">
        <v>21</v>
      </c>
      <c r="BJ26" s="14" t="s">
        <v>91</v>
      </c>
      <c r="BK26" s="14" t="s">
        <v>144</v>
      </c>
      <c r="BL26" s="15" t="s">
        <v>87</v>
      </c>
      <c r="BM26" s="13">
        <v>21</v>
      </c>
      <c r="BN26" s="14" t="s">
        <v>115</v>
      </c>
      <c r="BO26" s="14" t="s">
        <v>116</v>
      </c>
      <c r="BP26" s="15" t="s">
        <v>87</v>
      </c>
      <c r="BQ26" s="13">
        <v>21</v>
      </c>
      <c r="BR26" s="14" t="s">
        <v>113</v>
      </c>
      <c r="BS26" s="14" t="s">
        <v>146</v>
      </c>
      <c r="BT26" s="15" t="s">
        <v>48</v>
      </c>
      <c r="BU26" s="13">
        <v>21</v>
      </c>
      <c r="BV26" s="14" t="s">
        <v>115</v>
      </c>
      <c r="BW26" s="14" t="s">
        <v>116</v>
      </c>
      <c r="BX26" s="15" t="s">
        <v>48</v>
      </c>
      <c r="BY26" s="13">
        <v>21</v>
      </c>
      <c r="BZ26" s="18" t="s">
        <v>113</v>
      </c>
      <c r="CA26" s="19" t="s">
        <v>146</v>
      </c>
      <c r="CB26" s="15" t="s">
        <v>52</v>
      </c>
    </row>
    <row r="27" spans="1:80" x14ac:dyDescent="0.2">
      <c r="A27" s="13">
        <v>22</v>
      </c>
      <c r="B27" s="14" t="s">
        <v>113</v>
      </c>
      <c r="C27" s="14" t="s">
        <v>114</v>
      </c>
      <c r="D27" s="15" t="s">
        <v>80</v>
      </c>
      <c r="E27" s="13"/>
      <c r="F27" s="14"/>
      <c r="G27" s="14"/>
      <c r="H27" s="15"/>
      <c r="I27" s="13">
        <v>22</v>
      </c>
      <c r="J27" s="14" t="s">
        <v>123</v>
      </c>
      <c r="K27" s="14" t="s">
        <v>145</v>
      </c>
      <c r="L27" s="15" t="s">
        <v>81</v>
      </c>
      <c r="M27" s="13">
        <v>22</v>
      </c>
      <c r="N27" s="14" t="s">
        <v>106</v>
      </c>
      <c r="O27" s="14" t="s">
        <v>107</v>
      </c>
      <c r="P27" s="15" t="s">
        <v>81</v>
      </c>
      <c r="Q27" s="13">
        <v>22</v>
      </c>
      <c r="R27" s="14" t="s">
        <v>106</v>
      </c>
      <c r="S27" s="14" t="s">
        <v>107</v>
      </c>
      <c r="T27" s="15" t="s">
        <v>81</v>
      </c>
      <c r="U27" s="13">
        <v>22</v>
      </c>
      <c r="V27" s="14" t="s">
        <v>85</v>
      </c>
      <c r="W27" s="14" t="s">
        <v>86</v>
      </c>
      <c r="X27" s="15" t="s">
        <v>82</v>
      </c>
      <c r="Y27" s="13"/>
      <c r="Z27" s="14"/>
      <c r="AA27" s="14"/>
      <c r="AB27" s="15"/>
      <c r="AC27" s="13">
        <v>22</v>
      </c>
      <c r="AD27" s="14" t="s">
        <v>106</v>
      </c>
      <c r="AE27" s="14" t="s">
        <v>107</v>
      </c>
      <c r="AF27" s="15" t="s">
        <v>82</v>
      </c>
      <c r="AG27" s="13">
        <v>22</v>
      </c>
      <c r="AH27" s="14" t="s">
        <v>106</v>
      </c>
      <c r="AI27" s="14" t="s">
        <v>107</v>
      </c>
      <c r="AJ27" s="15" t="s">
        <v>82</v>
      </c>
      <c r="AK27" s="13"/>
      <c r="AL27" s="15"/>
      <c r="AM27" s="15"/>
      <c r="AN27" s="15"/>
      <c r="AO27" s="13">
        <v>22</v>
      </c>
      <c r="AP27" s="14" t="s">
        <v>106</v>
      </c>
      <c r="AQ27" s="14" t="s">
        <v>107</v>
      </c>
      <c r="AR27" s="15" t="s">
        <v>87</v>
      </c>
      <c r="AS27" s="13">
        <v>22</v>
      </c>
      <c r="AT27" s="14" t="s">
        <v>113</v>
      </c>
      <c r="AU27" s="14" t="s">
        <v>114</v>
      </c>
      <c r="AV27" s="15" t="s">
        <v>87</v>
      </c>
      <c r="AW27" s="13">
        <v>22</v>
      </c>
      <c r="AX27" s="14" t="s">
        <v>106</v>
      </c>
      <c r="AY27" s="14" t="s">
        <v>107</v>
      </c>
      <c r="AZ27" s="15" t="s">
        <v>87</v>
      </c>
      <c r="BA27" s="13">
        <v>22</v>
      </c>
      <c r="BB27" s="14" t="s">
        <v>106</v>
      </c>
      <c r="BC27" s="14" t="s">
        <v>107</v>
      </c>
      <c r="BD27" s="15" t="s">
        <v>87</v>
      </c>
      <c r="BE27" s="13">
        <v>22</v>
      </c>
      <c r="BF27" s="14" t="s">
        <v>106</v>
      </c>
      <c r="BG27" s="14" t="s">
        <v>107</v>
      </c>
      <c r="BH27" s="15" t="s">
        <v>87</v>
      </c>
      <c r="BI27" s="13">
        <v>22</v>
      </c>
      <c r="BJ27" s="14" t="s">
        <v>123</v>
      </c>
      <c r="BK27" s="14" t="s">
        <v>147</v>
      </c>
      <c r="BL27" s="15" t="s">
        <v>87</v>
      </c>
      <c r="BM27" s="13">
        <v>22</v>
      </c>
      <c r="BN27" s="14" t="s">
        <v>106</v>
      </c>
      <c r="BO27" s="14" t="s">
        <v>107</v>
      </c>
      <c r="BP27" s="15" t="s">
        <v>87</v>
      </c>
      <c r="BQ27" s="13">
        <v>22</v>
      </c>
      <c r="BR27" s="14" t="s">
        <v>113</v>
      </c>
      <c r="BS27" s="14" t="s">
        <v>114</v>
      </c>
      <c r="BT27" s="15" t="s">
        <v>48</v>
      </c>
      <c r="BU27" s="13">
        <v>22</v>
      </c>
      <c r="BV27" s="14" t="s">
        <v>106</v>
      </c>
      <c r="BW27" s="14" t="s">
        <v>107</v>
      </c>
      <c r="BX27" s="15" t="s">
        <v>48</v>
      </c>
      <c r="BY27" s="13">
        <v>22</v>
      </c>
      <c r="BZ27" s="18" t="s">
        <v>113</v>
      </c>
      <c r="CA27" s="19" t="s">
        <v>114</v>
      </c>
      <c r="CB27" s="15" t="s">
        <v>52</v>
      </c>
    </row>
    <row r="28" spans="1:80" ht="31.5" x14ac:dyDescent="0.2">
      <c r="A28" s="13">
        <v>23</v>
      </c>
      <c r="B28" s="14" t="s">
        <v>117</v>
      </c>
      <c r="C28" s="14" t="s">
        <v>148</v>
      </c>
      <c r="D28" s="15" t="s">
        <v>80</v>
      </c>
      <c r="E28" s="13"/>
      <c r="F28" s="14"/>
      <c r="G28" s="14"/>
      <c r="H28" s="15"/>
      <c r="I28" s="13">
        <v>23</v>
      </c>
      <c r="J28" s="14" t="s">
        <v>149</v>
      </c>
      <c r="K28" s="14" t="s">
        <v>150</v>
      </c>
      <c r="L28" s="15" t="s">
        <v>81</v>
      </c>
      <c r="M28" s="13">
        <v>23</v>
      </c>
      <c r="N28" s="14" t="s">
        <v>85</v>
      </c>
      <c r="O28" s="14" t="s">
        <v>86</v>
      </c>
      <c r="P28" s="15" t="s">
        <v>81</v>
      </c>
      <c r="Q28" s="13">
        <v>23</v>
      </c>
      <c r="R28" s="14" t="s">
        <v>85</v>
      </c>
      <c r="S28" s="14" t="s">
        <v>86</v>
      </c>
      <c r="T28" s="15" t="s">
        <v>81</v>
      </c>
      <c r="U28" s="13">
        <v>23</v>
      </c>
      <c r="V28" s="14" t="s">
        <v>85</v>
      </c>
      <c r="W28" s="14" t="s">
        <v>143</v>
      </c>
      <c r="X28" s="15" t="s">
        <v>82</v>
      </c>
      <c r="Y28" s="13"/>
      <c r="Z28" s="14"/>
      <c r="AA28" s="14"/>
      <c r="AB28" s="15"/>
      <c r="AC28" s="13">
        <v>23</v>
      </c>
      <c r="AD28" s="14" t="s">
        <v>85</v>
      </c>
      <c r="AE28" s="14" t="s">
        <v>86</v>
      </c>
      <c r="AF28" s="15" t="s">
        <v>82</v>
      </c>
      <c r="AG28" s="13">
        <v>23</v>
      </c>
      <c r="AH28" s="14" t="s">
        <v>85</v>
      </c>
      <c r="AI28" s="14" t="s">
        <v>86</v>
      </c>
      <c r="AJ28" s="15" t="s">
        <v>82</v>
      </c>
      <c r="AK28" s="13"/>
      <c r="AL28" s="15"/>
      <c r="AM28" s="15"/>
      <c r="AN28" s="15"/>
      <c r="AO28" s="13">
        <v>23</v>
      </c>
      <c r="AP28" s="14" t="s">
        <v>85</v>
      </c>
      <c r="AQ28" s="14" t="s">
        <v>86</v>
      </c>
      <c r="AR28" s="15" t="s">
        <v>87</v>
      </c>
      <c r="AS28" s="13">
        <v>23</v>
      </c>
      <c r="AT28" s="14" t="s">
        <v>117</v>
      </c>
      <c r="AU28" s="14" t="s">
        <v>148</v>
      </c>
      <c r="AV28" s="15" t="s">
        <v>87</v>
      </c>
      <c r="AW28" s="13">
        <v>23</v>
      </c>
      <c r="AX28" s="14" t="s">
        <v>85</v>
      </c>
      <c r="AY28" s="14" t="s">
        <v>86</v>
      </c>
      <c r="AZ28" s="15" t="s">
        <v>87</v>
      </c>
      <c r="BA28" s="13">
        <v>23</v>
      </c>
      <c r="BB28" s="14" t="s">
        <v>85</v>
      </c>
      <c r="BC28" s="14" t="s">
        <v>86</v>
      </c>
      <c r="BD28" s="15" t="s">
        <v>87</v>
      </c>
      <c r="BE28" s="13">
        <v>23</v>
      </c>
      <c r="BF28" s="14" t="s">
        <v>85</v>
      </c>
      <c r="BG28" s="14" t="s">
        <v>86</v>
      </c>
      <c r="BH28" s="15" t="s">
        <v>87</v>
      </c>
      <c r="BI28" s="13">
        <v>23</v>
      </c>
      <c r="BJ28" s="14" t="s">
        <v>123</v>
      </c>
      <c r="BK28" s="14" t="s">
        <v>145</v>
      </c>
      <c r="BL28" s="15" t="s">
        <v>87</v>
      </c>
      <c r="BM28" s="13">
        <v>23</v>
      </c>
      <c r="BN28" s="14" t="s">
        <v>85</v>
      </c>
      <c r="BO28" s="14" t="s">
        <v>86</v>
      </c>
      <c r="BP28" s="15" t="s">
        <v>87</v>
      </c>
      <c r="BQ28" s="13">
        <v>23</v>
      </c>
      <c r="BR28" s="14" t="s">
        <v>117</v>
      </c>
      <c r="BS28" s="14" t="s">
        <v>148</v>
      </c>
      <c r="BT28" s="15" t="s">
        <v>48</v>
      </c>
      <c r="BU28" s="13">
        <v>23</v>
      </c>
      <c r="BV28" s="14" t="s">
        <v>85</v>
      </c>
      <c r="BW28" s="14" t="s">
        <v>86</v>
      </c>
      <c r="BX28" s="15" t="s">
        <v>48</v>
      </c>
      <c r="BY28" s="13">
        <v>23</v>
      </c>
      <c r="BZ28" s="18" t="s">
        <v>117</v>
      </c>
      <c r="CA28" s="19" t="s">
        <v>153</v>
      </c>
      <c r="CB28" s="15" t="s">
        <v>52</v>
      </c>
    </row>
    <row r="29" spans="1:80" ht="31.5" x14ac:dyDescent="0.2">
      <c r="A29" s="13">
        <v>24</v>
      </c>
      <c r="B29" s="14" t="s">
        <v>117</v>
      </c>
      <c r="C29" s="14" t="s">
        <v>118</v>
      </c>
      <c r="D29" s="15" t="s">
        <v>80</v>
      </c>
      <c r="E29" s="13"/>
      <c r="F29" s="14"/>
      <c r="G29" s="14"/>
      <c r="H29" s="15"/>
      <c r="I29" s="13">
        <v>24</v>
      </c>
      <c r="J29" s="14" t="s">
        <v>151</v>
      </c>
      <c r="K29" s="14" t="s">
        <v>152</v>
      </c>
      <c r="L29" s="15" t="s">
        <v>81</v>
      </c>
      <c r="M29" s="13">
        <v>24</v>
      </c>
      <c r="N29" s="14" t="s">
        <v>85</v>
      </c>
      <c r="O29" s="14" t="s">
        <v>143</v>
      </c>
      <c r="P29" s="15" t="s">
        <v>81</v>
      </c>
      <c r="Q29" s="13">
        <v>24</v>
      </c>
      <c r="R29" s="14" t="s">
        <v>85</v>
      </c>
      <c r="S29" s="14" t="s">
        <v>143</v>
      </c>
      <c r="T29" s="15" t="s">
        <v>81</v>
      </c>
      <c r="U29" s="13">
        <v>24</v>
      </c>
      <c r="V29" s="14" t="s">
        <v>113</v>
      </c>
      <c r="W29" s="14" t="s">
        <v>146</v>
      </c>
      <c r="X29" s="15" t="s">
        <v>82</v>
      </c>
      <c r="Y29" s="13"/>
      <c r="Z29" s="14"/>
      <c r="AA29" s="14"/>
      <c r="AB29" s="15"/>
      <c r="AC29" s="13">
        <v>24</v>
      </c>
      <c r="AD29" s="14" t="s">
        <v>85</v>
      </c>
      <c r="AE29" s="14" t="s">
        <v>143</v>
      </c>
      <c r="AF29" s="15" t="s">
        <v>82</v>
      </c>
      <c r="AG29" s="13">
        <v>24</v>
      </c>
      <c r="AH29" s="14" t="s">
        <v>85</v>
      </c>
      <c r="AI29" s="14" t="s">
        <v>143</v>
      </c>
      <c r="AJ29" s="15" t="s">
        <v>82</v>
      </c>
      <c r="AK29" s="13"/>
      <c r="AL29" s="15"/>
      <c r="AM29" s="15"/>
      <c r="AN29" s="15"/>
      <c r="AO29" s="13">
        <v>24</v>
      </c>
      <c r="AP29" s="14" t="s">
        <v>85</v>
      </c>
      <c r="AQ29" s="14" t="s">
        <v>143</v>
      </c>
      <c r="AR29" s="15" t="s">
        <v>87</v>
      </c>
      <c r="AS29" s="13">
        <v>24</v>
      </c>
      <c r="AT29" s="14" t="s">
        <v>117</v>
      </c>
      <c r="AU29" s="14" t="s">
        <v>153</v>
      </c>
      <c r="AV29" s="15" t="s">
        <v>87</v>
      </c>
      <c r="AW29" s="13">
        <v>24</v>
      </c>
      <c r="AX29" s="14" t="s">
        <v>85</v>
      </c>
      <c r="AY29" s="14" t="s">
        <v>143</v>
      </c>
      <c r="AZ29" s="15" t="s">
        <v>87</v>
      </c>
      <c r="BA29" s="13">
        <v>24</v>
      </c>
      <c r="BB29" s="14" t="s">
        <v>85</v>
      </c>
      <c r="BC29" s="14" t="s">
        <v>143</v>
      </c>
      <c r="BD29" s="15" t="s">
        <v>87</v>
      </c>
      <c r="BE29" s="13">
        <v>24</v>
      </c>
      <c r="BF29" s="14" t="s">
        <v>85</v>
      </c>
      <c r="BG29" s="14" t="s">
        <v>143</v>
      </c>
      <c r="BH29" s="15" t="s">
        <v>87</v>
      </c>
      <c r="BI29" s="13">
        <v>24</v>
      </c>
      <c r="BJ29" s="14" t="s">
        <v>123</v>
      </c>
      <c r="BK29" s="14" t="s">
        <v>124</v>
      </c>
      <c r="BL29" s="15" t="s">
        <v>87</v>
      </c>
      <c r="BM29" s="13">
        <v>24</v>
      </c>
      <c r="BN29" s="14" t="s">
        <v>85</v>
      </c>
      <c r="BO29" s="14" t="s">
        <v>143</v>
      </c>
      <c r="BP29" s="15" t="s">
        <v>87</v>
      </c>
      <c r="BQ29" s="13">
        <v>24</v>
      </c>
      <c r="BR29" s="14" t="s">
        <v>117</v>
      </c>
      <c r="BS29" s="14" t="s">
        <v>153</v>
      </c>
      <c r="BT29" s="15" t="s">
        <v>48</v>
      </c>
      <c r="BU29" s="13">
        <v>24</v>
      </c>
      <c r="BV29" s="14" t="s">
        <v>85</v>
      </c>
      <c r="BW29" s="14" t="s">
        <v>143</v>
      </c>
      <c r="BX29" s="15" t="s">
        <v>48</v>
      </c>
      <c r="BY29" s="13">
        <v>24</v>
      </c>
      <c r="BZ29" s="18" t="s">
        <v>117</v>
      </c>
      <c r="CA29" s="19" t="s">
        <v>118</v>
      </c>
      <c r="CB29" s="15" t="s">
        <v>52</v>
      </c>
    </row>
    <row r="30" spans="1:80" ht="31.5" x14ac:dyDescent="0.2">
      <c r="A30" s="13">
        <v>25</v>
      </c>
      <c r="B30" s="14" t="s">
        <v>91</v>
      </c>
      <c r="C30" s="14" t="s">
        <v>137</v>
      </c>
      <c r="D30" s="15" t="s">
        <v>80</v>
      </c>
      <c r="E30" s="13"/>
      <c r="F30" s="14"/>
      <c r="G30" s="14"/>
      <c r="H30" s="15"/>
      <c r="I30" s="13">
        <v>25</v>
      </c>
      <c r="J30" s="14" t="s">
        <v>125</v>
      </c>
      <c r="K30" s="14" t="s">
        <v>126</v>
      </c>
      <c r="L30" s="15" t="s">
        <v>81</v>
      </c>
      <c r="M30" s="13">
        <v>25</v>
      </c>
      <c r="N30" s="14" t="s">
        <v>113</v>
      </c>
      <c r="O30" s="14" t="s">
        <v>146</v>
      </c>
      <c r="P30" s="15" t="s">
        <v>81</v>
      </c>
      <c r="Q30" s="13">
        <v>25</v>
      </c>
      <c r="R30" s="14" t="s">
        <v>113</v>
      </c>
      <c r="S30" s="14" t="s">
        <v>146</v>
      </c>
      <c r="T30" s="15" t="s">
        <v>81</v>
      </c>
      <c r="U30" s="13">
        <v>25</v>
      </c>
      <c r="V30" s="14" t="s">
        <v>113</v>
      </c>
      <c r="W30" s="14" t="s">
        <v>114</v>
      </c>
      <c r="X30" s="15" t="s">
        <v>82</v>
      </c>
      <c r="Y30" s="13"/>
      <c r="Z30" s="14"/>
      <c r="AA30" s="14"/>
      <c r="AB30" s="15"/>
      <c r="AC30" s="13">
        <v>25</v>
      </c>
      <c r="AD30" s="14" t="s">
        <v>113</v>
      </c>
      <c r="AE30" s="14" t="s">
        <v>146</v>
      </c>
      <c r="AF30" s="15" t="s">
        <v>82</v>
      </c>
      <c r="AG30" s="13">
        <v>25</v>
      </c>
      <c r="AH30" s="14" t="s">
        <v>113</v>
      </c>
      <c r="AI30" s="14" t="s">
        <v>146</v>
      </c>
      <c r="AJ30" s="15" t="s">
        <v>82</v>
      </c>
      <c r="AK30" s="13"/>
      <c r="AL30" s="15"/>
      <c r="AM30" s="15"/>
      <c r="AN30" s="15"/>
      <c r="AO30" s="13">
        <v>25</v>
      </c>
      <c r="AP30" s="14" t="s">
        <v>113</v>
      </c>
      <c r="AQ30" s="14" t="s">
        <v>146</v>
      </c>
      <c r="AR30" s="15" t="s">
        <v>87</v>
      </c>
      <c r="AS30" s="13">
        <v>25</v>
      </c>
      <c r="AT30" s="14" t="s">
        <v>117</v>
      </c>
      <c r="AU30" s="14" t="s">
        <v>118</v>
      </c>
      <c r="AV30" s="15" t="s">
        <v>87</v>
      </c>
      <c r="AW30" s="13">
        <v>25</v>
      </c>
      <c r="AX30" s="14" t="s">
        <v>113</v>
      </c>
      <c r="AY30" s="14" t="s">
        <v>146</v>
      </c>
      <c r="AZ30" s="15" t="s">
        <v>87</v>
      </c>
      <c r="BA30" s="13">
        <v>25</v>
      </c>
      <c r="BB30" s="14" t="s">
        <v>113</v>
      </c>
      <c r="BC30" s="14" t="s">
        <v>146</v>
      </c>
      <c r="BD30" s="15" t="s">
        <v>87</v>
      </c>
      <c r="BE30" s="13">
        <v>25</v>
      </c>
      <c r="BF30" s="14" t="s">
        <v>113</v>
      </c>
      <c r="BG30" s="14" t="s">
        <v>146</v>
      </c>
      <c r="BH30" s="15" t="s">
        <v>87</v>
      </c>
      <c r="BI30" s="13">
        <v>25</v>
      </c>
      <c r="BJ30" s="14" t="s">
        <v>149</v>
      </c>
      <c r="BK30" s="14" t="s">
        <v>150</v>
      </c>
      <c r="BL30" s="15" t="s">
        <v>87</v>
      </c>
      <c r="BM30" s="13">
        <v>25</v>
      </c>
      <c r="BN30" s="14" t="s">
        <v>113</v>
      </c>
      <c r="BO30" s="14" t="s">
        <v>146</v>
      </c>
      <c r="BP30" s="15" t="s">
        <v>87</v>
      </c>
      <c r="BQ30" s="13">
        <v>25</v>
      </c>
      <c r="BR30" s="14" t="s">
        <v>117</v>
      </c>
      <c r="BS30" s="14" t="s">
        <v>118</v>
      </c>
      <c r="BT30" s="15" t="s">
        <v>48</v>
      </c>
      <c r="BU30" s="13">
        <v>25</v>
      </c>
      <c r="BV30" s="14" t="s">
        <v>113</v>
      </c>
      <c r="BW30" s="14" t="s">
        <v>146</v>
      </c>
      <c r="BX30" s="15" t="s">
        <v>48</v>
      </c>
      <c r="BY30" s="13">
        <v>25</v>
      </c>
      <c r="BZ30" s="18" t="s">
        <v>91</v>
      </c>
      <c r="CA30" s="19" t="s">
        <v>137</v>
      </c>
      <c r="CB30" s="15" t="s">
        <v>52</v>
      </c>
    </row>
    <row r="31" spans="1:80" ht="31.5" x14ac:dyDescent="0.2">
      <c r="A31" s="13">
        <v>26</v>
      </c>
      <c r="B31" s="14" t="s">
        <v>91</v>
      </c>
      <c r="C31" s="14" t="s">
        <v>140</v>
      </c>
      <c r="D31" s="15" t="s">
        <v>80</v>
      </c>
      <c r="E31" s="13"/>
      <c r="F31" s="14"/>
      <c r="G31" s="14"/>
      <c r="H31" s="15"/>
      <c r="I31" s="13">
        <v>26</v>
      </c>
      <c r="J31" s="14" t="s">
        <v>128</v>
      </c>
      <c r="K31" s="14" t="s">
        <v>154</v>
      </c>
      <c r="L31" s="15" t="s">
        <v>81</v>
      </c>
      <c r="M31" s="13">
        <v>26</v>
      </c>
      <c r="N31" s="14" t="s">
        <v>113</v>
      </c>
      <c r="O31" s="14" t="s">
        <v>114</v>
      </c>
      <c r="P31" s="15" t="s">
        <v>81</v>
      </c>
      <c r="Q31" s="13">
        <v>26</v>
      </c>
      <c r="R31" s="14" t="s">
        <v>113</v>
      </c>
      <c r="S31" s="14" t="s">
        <v>114</v>
      </c>
      <c r="T31" s="15" t="s">
        <v>81</v>
      </c>
      <c r="U31" s="13">
        <v>26</v>
      </c>
      <c r="V31" s="14" t="s">
        <v>117</v>
      </c>
      <c r="W31" s="14" t="s">
        <v>153</v>
      </c>
      <c r="X31" s="15" t="s">
        <v>82</v>
      </c>
      <c r="Y31" s="13"/>
      <c r="Z31" s="14"/>
      <c r="AA31" s="14"/>
      <c r="AB31" s="15"/>
      <c r="AC31" s="13">
        <v>26</v>
      </c>
      <c r="AD31" s="14" t="s">
        <v>113</v>
      </c>
      <c r="AE31" s="14" t="s">
        <v>114</v>
      </c>
      <c r="AF31" s="15" t="s">
        <v>82</v>
      </c>
      <c r="AG31" s="13">
        <v>26</v>
      </c>
      <c r="AH31" s="14" t="s">
        <v>113</v>
      </c>
      <c r="AI31" s="14" t="s">
        <v>114</v>
      </c>
      <c r="AJ31" s="15" t="s">
        <v>82</v>
      </c>
      <c r="AK31" s="13"/>
      <c r="AL31" s="15"/>
      <c r="AM31" s="15"/>
      <c r="AN31" s="15"/>
      <c r="AO31" s="13">
        <v>26</v>
      </c>
      <c r="AP31" s="14" t="s">
        <v>113</v>
      </c>
      <c r="AQ31" s="14" t="s">
        <v>114</v>
      </c>
      <c r="AR31" s="15" t="s">
        <v>87</v>
      </c>
      <c r="AS31" s="13">
        <v>26</v>
      </c>
      <c r="AT31" s="14" t="s">
        <v>91</v>
      </c>
      <c r="AU31" s="14" t="s">
        <v>137</v>
      </c>
      <c r="AV31" s="15" t="s">
        <v>87</v>
      </c>
      <c r="AW31" s="13">
        <v>26</v>
      </c>
      <c r="AX31" s="14" t="s">
        <v>113</v>
      </c>
      <c r="AY31" s="14" t="s">
        <v>114</v>
      </c>
      <c r="AZ31" s="15" t="s">
        <v>87</v>
      </c>
      <c r="BA31" s="13">
        <v>26</v>
      </c>
      <c r="BB31" s="14" t="s">
        <v>113</v>
      </c>
      <c r="BC31" s="14" t="s">
        <v>114</v>
      </c>
      <c r="BD31" s="15" t="s">
        <v>87</v>
      </c>
      <c r="BE31" s="13">
        <v>26</v>
      </c>
      <c r="BF31" s="14" t="s">
        <v>113</v>
      </c>
      <c r="BG31" s="14" t="s">
        <v>114</v>
      </c>
      <c r="BH31" s="15" t="s">
        <v>87</v>
      </c>
      <c r="BI31" s="13">
        <v>26</v>
      </c>
      <c r="BJ31" s="14" t="s">
        <v>151</v>
      </c>
      <c r="BK31" s="14" t="s">
        <v>152</v>
      </c>
      <c r="BL31" s="15" t="s">
        <v>87</v>
      </c>
      <c r="BM31" s="13">
        <v>26</v>
      </c>
      <c r="BN31" s="14" t="s">
        <v>113</v>
      </c>
      <c r="BO31" s="14" t="s">
        <v>114</v>
      </c>
      <c r="BP31" s="15" t="s">
        <v>87</v>
      </c>
      <c r="BQ31" s="13">
        <v>26</v>
      </c>
      <c r="BR31" s="14" t="s">
        <v>91</v>
      </c>
      <c r="BS31" s="14" t="s">
        <v>137</v>
      </c>
      <c r="BT31" s="15" t="s">
        <v>48</v>
      </c>
      <c r="BU31" s="13">
        <v>26</v>
      </c>
      <c r="BV31" s="14" t="s">
        <v>113</v>
      </c>
      <c r="BW31" s="14" t="s">
        <v>114</v>
      </c>
      <c r="BX31" s="15" t="s">
        <v>48</v>
      </c>
      <c r="BY31" s="13">
        <v>26</v>
      </c>
      <c r="BZ31" s="18" t="s">
        <v>91</v>
      </c>
      <c r="CA31" s="19" t="s">
        <v>157</v>
      </c>
      <c r="CB31" s="15" t="s">
        <v>52</v>
      </c>
    </row>
    <row r="32" spans="1:80" ht="31.5" x14ac:dyDescent="0.2">
      <c r="A32" s="13">
        <v>27</v>
      </c>
      <c r="B32" s="14" t="s">
        <v>91</v>
      </c>
      <c r="C32" s="14" t="s">
        <v>155</v>
      </c>
      <c r="D32" s="15" t="s">
        <v>80</v>
      </c>
      <c r="E32" s="13"/>
      <c r="F32" s="14"/>
      <c r="G32" s="14"/>
      <c r="H32" s="15"/>
      <c r="I32" s="13">
        <v>27</v>
      </c>
      <c r="J32" s="14" t="s">
        <v>128</v>
      </c>
      <c r="K32" s="14" t="s">
        <v>156</v>
      </c>
      <c r="L32" s="15" t="s">
        <v>81</v>
      </c>
      <c r="M32" s="13">
        <v>27</v>
      </c>
      <c r="N32" s="14" t="s">
        <v>113</v>
      </c>
      <c r="O32" s="14" t="s">
        <v>162</v>
      </c>
      <c r="P32" s="15" t="s">
        <v>81</v>
      </c>
      <c r="Q32" s="13">
        <v>27</v>
      </c>
      <c r="R32" s="14" t="s">
        <v>113</v>
      </c>
      <c r="S32" s="14" t="s">
        <v>162</v>
      </c>
      <c r="T32" s="15" t="s">
        <v>81</v>
      </c>
      <c r="U32" s="13">
        <v>27</v>
      </c>
      <c r="V32" s="14" t="s">
        <v>117</v>
      </c>
      <c r="W32" s="14" t="s">
        <v>118</v>
      </c>
      <c r="X32" s="15" t="s">
        <v>82</v>
      </c>
      <c r="Y32" s="13"/>
      <c r="Z32" s="14"/>
      <c r="AA32" s="14"/>
      <c r="AB32" s="15"/>
      <c r="AC32" s="13">
        <v>27</v>
      </c>
      <c r="AD32" s="14" t="s">
        <v>113</v>
      </c>
      <c r="AE32" s="14" t="s">
        <v>162</v>
      </c>
      <c r="AF32" s="15" t="s">
        <v>82</v>
      </c>
      <c r="AG32" s="13">
        <v>27</v>
      </c>
      <c r="AH32" s="14" t="s">
        <v>113</v>
      </c>
      <c r="AI32" s="14" t="s">
        <v>162</v>
      </c>
      <c r="AJ32" s="15" t="s">
        <v>82</v>
      </c>
      <c r="AK32" s="13"/>
      <c r="AL32" s="15"/>
      <c r="AM32" s="15"/>
      <c r="AN32" s="15"/>
      <c r="AO32" s="13">
        <v>27</v>
      </c>
      <c r="AP32" s="14" t="s">
        <v>113</v>
      </c>
      <c r="AQ32" s="14" t="s">
        <v>162</v>
      </c>
      <c r="AR32" s="15" t="s">
        <v>87</v>
      </c>
      <c r="AS32" s="13">
        <v>27</v>
      </c>
      <c r="AT32" s="14" t="s">
        <v>91</v>
      </c>
      <c r="AU32" s="14" t="s">
        <v>157</v>
      </c>
      <c r="AV32" s="15" t="s">
        <v>87</v>
      </c>
      <c r="AW32" s="13">
        <v>27</v>
      </c>
      <c r="AX32" s="14" t="s">
        <v>113</v>
      </c>
      <c r="AY32" s="14" t="s">
        <v>162</v>
      </c>
      <c r="AZ32" s="15" t="s">
        <v>87</v>
      </c>
      <c r="BA32" s="13">
        <v>27</v>
      </c>
      <c r="BB32" s="14" t="s">
        <v>113</v>
      </c>
      <c r="BC32" s="14" t="s">
        <v>162</v>
      </c>
      <c r="BD32" s="15" t="s">
        <v>87</v>
      </c>
      <c r="BE32" s="13">
        <v>27</v>
      </c>
      <c r="BF32" s="14" t="s">
        <v>113</v>
      </c>
      <c r="BG32" s="14" t="s">
        <v>162</v>
      </c>
      <c r="BH32" s="15" t="s">
        <v>87</v>
      </c>
      <c r="BI32" s="13">
        <v>27</v>
      </c>
      <c r="BJ32" s="14" t="s">
        <v>125</v>
      </c>
      <c r="BK32" s="14" t="s">
        <v>126</v>
      </c>
      <c r="BL32" s="15" t="s">
        <v>87</v>
      </c>
      <c r="BM32" s="13">
        <v>27</v>
      </c>
      <c r="BN32" s="14" t="s">
        <v>113</v>
      </c>
      <c r="BO32" s="14" t="s">
        <v>162</v>
      </c>
      <c r="BP32" s="15" t="s">
        <v>87</v>
      </c>
      <c r="BQ32" s="13">
        <v>27</v>
      </c>
      <c r="BR32" s="14" t="s">
        <v>91</v>
      </c>
      <c r="BS32" s="14" t="s">
        <v>157</v>
      </c>
      <c r="BT32" s="15" t="s">
        <v>48</v>
      </c>
      <c r="BU32" s="13">
        <v>27</v>
      </c>
      <c r="BV32" s="14" t="s">
        <v>113</v>
      </c>
      <c r="BW32" s="14" t="s">
        <v>162</v>
      </c>
      <c r="BX32" s="15" t="s">
        <v>48</v>
      </c>
      <c r="BY32" s="13">
        <v>27</v>
      </c>
      <c r="BZ32" s="18" t="s">
        <v>91</v>
      </c>
      <c r="CA32" s="19" t="s">
        <v>160</v>
      </c>
      <c r="CB32" s="15" t="s">
        <v>52</v>
      </c>
    </row>
    <row r="33" spans="1:80" ht="30" x14ac:dyDescent="0.2">
      <c r="A33" s="13">
        <v>28</v>
      </c>
      <c r="B33" s="14" t="s">
        <v>91</v>
      </c>
      <c r="C33" s="14" t="s">
        <v>92</v>
      </c>
      <c r="D33" s="15" t="s">
        <v>80</v>
      </c>
      <c r="E33" s="13"/>
      <c r="F33" s="14"/>
      <c r="G33" s="14"/>
      <c r="H33" s="15"/>
      <c r="I33" s="13">
        <v>28</v>
      </c>
      <c r="J33" s="14" t="s">
        <v>128</v>
      </c>
      <c r="K33" s="14" t="s">
        <v>158</v>
      </c>
      <c r="L33" s="15" t="s">
        <v>81</v>
      </c>
      <c r="M33" s="13">
        <v>28</v>
      </c>
      <c r="N33" s="14" t="s">
        <v>117</v>
      </c>
      <c r="O33" s="14" t="s">
        <v>148</v>
      </c>
      <c r="P33" s="15" t="s">
        <v>81</v>
      </c>
      <c r="Q33" s="13">
        <v>28</v>
      </c>
      <c r="R33" s="14" t="s">
        <v>117</v>
      </c>
      <c r="S33" s="14" t="s">
        <v>148</v>
      </c>
      <c r="T33" s="15" t="s">
        <v>81</v>
      </c>
      <c r="U33" s="13">
        <v>28</v>
      </c>
      <c r="V33" s="14" t="s">
        <v>91</v>
      </c>
      <c r="W33" s="14" t="s">
        <v>137</v>
      </c>
      <c r="X33" s="15" t="s">
        <v>82</v>
      </c>
      <c r="Y33" s="13"/>
      <c r="Z33" s="14"/>
      <c r="AA33" s="14"/>
      <c r="AB33" s="15"/>
      <c r="AC33" s="13">
        <v>28</v>
      </c>
      <c r="AD33" s="14" t="s">
        <v>117</v>
      </c>
      <c r="AE33" s="14" t="s">
        <v>148</v>
      </c>
      <c r="AF33" s="15" t="s">
        <v>82</v>
      </c>
      <c r="AG33" s="13">
        <v>28</v>
      </c>
      <c r="AH33" s="14" t="s">
        <v>117</v>
      </c>
      <c r="AI33" s="14" t="s">
        <v>148</v>
      </c>
      <c r="AJ33" s="15" t="s">
        <v>82</v>
      </c>
      <c r="AK33" s="13"/>
      <c r="AL33" s="15"/>
      <c r="AM33" s="15"/>
      <c r="AN33" s="15"/>
      <c r="AO33" s="13">
        <v>28</v>
      </c>
      <c r="AP33" s="14" t="s">
        <v>117</v>
      </c>
      <c r="AQ33" s="14" t="s">
        <v>148</v>
      </c>
      <c r="AR33" s="15" t="s">
        <v>87</v>
      </c>
      <c r="AS33" s="13">
        <v>28</v>
      </c>
      <c r="AT33" s="14" t="s">
        <v>91</v>
      </c>
      <c r="AU33" s="14" t="s">
        <v>140</v>
      </c>
      <c r="AV33" s="15" t="s">
        <v>87</v>
      </c>
      <c r="AW33" s="13">
        <v>28</v>
      </c>
      <c r="AX33" s="14" t="s">
        <v>117</v>
      </c>
      <c r="AY33" s="14" t="s">
        <v>148</v>
      </c>
      <c r="AZ33" s="15" t="s">
        <v>87</v>
      </c>
      <c r="BA33" s="13">
        <v>28</v>
      </c>
      <c r="BB33" s="14" t="s">
        <v>117</v>
      </c>
      <c r="BC33" s="14" t="s">
        <v>148</v>
      </c>
      <c r="BD33" s="15" t="s">
        <v>87</v>
      </c>
      <c r="BE33" s="13">
        <v>28</v>
      </c>
      <c r="BF33" s="14" t="s">
        <v>117</v>
      </c>
      <c r="BG33" s="14" t="s">
        <v>148</v>
      </c>
      <c r="BH33" s="15" t="s">
        <v>87</v>
      </c>
      <c r="BI33" s="13">
        <v>28</v>
      </c>
      <c r="BJ33" s="14" t="s">
        <v>128</v>
      </c>
      <c r="BK33" s="14" t="s">
        <v>159</v>
      </c>
      <c r="BL33" s="15" t="s">
        <v>87</v>
      </c>
      <c r="BM33" s="13">
        <v>28</v>
      </c>
      <c r="BN33" s="14" t="s">
        <v>117</v>
      </c>
      <c r="BO33" s="14" t="s">
        <v>148</v>
      </c>
      <c r="BP33" s="15" t="s">
        <v>87</v>
      </c>
      <c r="BQ33" s="13">
        <v>28</v>
      </c>
      <c r="BR33" s="14" t="s">
        <v>91</v>
      </c>
      <c r="BS33" s="14" t="s">
        <v>140</v>
      </c>
      <c r="BT33" s="15" t="s">
        <v>48</v>
      </c>
      <c r="BU33" s="13">
        <v>28</v>
      </c>
      <c r="BV33" s="14" t="s">
        <v>117</v>
      </c>
      <c r="BW33" s="14" t="s">
        <v>148</v>
      </c>
      <c r="BX33" s="15" t="s">
        <v>48</v>
      </c>
      <c r="BY33" s="13">
        <v>28</v>
      </c>
      <c r="BZ33" s="18" t="s">
        <v>123</v>
      </c>
      <c r="CA33" s="19" t="s">
        <v>147</v>
      </c>
      <c r="CB33" s="15" t="s">
        <v>52</v>
      </c>
    </row>
    <row r="34" spans="1:80" ht="30" x14ac:dyDescent="0.2">
      <c r="A34" s="13">
        <v>29</v>
      </c>
      <c r="B34" s="14" t="s">
        <v>91</v>
      </c>
      <c r="C34" s="14" t="s">
        <v>141</v>
      </c>
      <c r="D34" s="15" t="s">
        <v>80</v>
      </c>
      <c r="E34" s="13"/>
      <c r="F34" s="14"/>
      <c r="G34" s="14"/>
      <c r="H34" s="15"/>
      <c r="I34" s="13">
        <v>29</v>
      </c>
      <c r="J34" s="14" t="s">
        <v>128</v>
      </c>
      <c r="K34" s="14" t="s">
        <v>161</v>
      </c>
      <c r="L34" s="15" t="s">
        <v>81</v>
      </c>
      <c r="M34" s="13">
        <v>29</v>
      </c>
      <c r="N34" s="14" t="s">
        <v>117</v>
      </c>
      <c r="O34" s="14" t="s">
        <v>153</v>
      </c>
      <c r="P34" s="15" t="s">
        <v>81</v>
      </c>
      <c r="Q34" s="13">
        <v>29</v>
      </c>
      <c r="R34" s="14" t="s">
        <v>117</v>
      </c>
      <c r="S34" s="14" t="s">
        <v>153</v>
      </c>
      <c r="T34" s="15" t="s">
        <v>81</v>
      </c>
      <c r="U34" s="13">
        <v>29</v>
      </c>
      <c r="V34" s="14" t="s">
        <v>91</v>
      </c>
      <c r="W34" s="14" t="s">
        <v>157</v>
      </c>
      <c r="X34" s="15" t="s">
        <v>82</v>
      </c>
      <c r="Y34" s="13"/>
      <c r="Z34" s="14"/>
      <c r="AA34" s="14"/>
      <c r="AB34" s="15"/>
      <c r="AC34" s="13">
        <v>29</v>
      </c>
      <c r="AD34" s="14" t="s">
        <v>117</v>
      </c>
      <c r="AE34" s="14" t="s">
        <v>153</v>
      </c>
      <c r="AF34" s="15" t="s">
        <v>82</v>
      </c>
      <c r="AG34" s="13">
        <v>29</v>
      </c>
      <c r="AH34" s="14" t="s">
        <v>117</v>
      </c>
      <c r="AI34" s="14" t="s">
        <v>153</v>
      </c>
      <c r="AJ34" s="15" t="s">
        <v>82</v>
      </c>
      <c r="AK34" s="13"/>
      <c r="AL34" s="15"/>
      <c r="AM34" s="15"/>
      <c r="AN34" s="15"/>
      <c r="AO34" s="13">
        <v>29</v>
      </c>
      <c r="AP34" s="14" t="s">
        <v>117</v>
      </c>
      <c r="AQ34" s="14" t="s">
        <v>153</v>
      </c>
      <c r="AR34" s="15" t="s">
        <v>87</v>
      </c>
      <c r="AS34" s="13">
        <v>29</v>
      </c>
      <c r="AT34" s="14" t="s">
        <v>91</v>
      </c>
      <c r="AU34" s="14" t="s">
        <v>155</v>
      </c>
      <c r="AV34" s="15" t="s">
        <v>87</v>
      </c>
      <c r="AW34" s="13">
        <v>29</v>
      </c>
      <c r="AX34" s="14" t="s">
        <v>117</v>
      </c>
      <c r="AY34" s="14" t="s">
        <v>153</v>
      </c>
      <c r="AZ34" s="15" t="s">
        <v>87</v>
      </c>
      <c r="BA34" s="13">
        <v>29</v>
      </c>
      <c r="BB34" s="14" t="s">
        <v>117</v>
      </c>
      <c r="BC34" s="14" t="s">
        <v>153</v>
      </c>
      <c r="BD34" s="15" t="s">
        <v>87</v>
      </c>
      <c r="BE34" s="13">
        <v>29</v>
      </c>
      <c r="BF34" s="14" t="s">
        <v>117</v>
      </c>
      <c r="BG34" s="14" t="s">
        <v>153</v>
      </c>
      <c r="BH34" s="15" t="s">
        <v>87</v>
      </c>
      <c r="BI34" s="13">
        <v>29</v>
      </c>
      <c r="BJ34" s="14" t="s">
        <v>128</v>
      </c>
      <c r="BK34" s="14" t="s">
        <v>163</v>
      </c>
      <c r="BL34" s="15" t="s">
        <v>87</v>
      </c>
      <c r="BM34" s="13">
        <v>29</v>
      </c>
      <c r="BN34" s="14" t="s">
        <v>117</v>
      </c>
      <c r="BO34" s="14" t="s">
        <v>153</v>
      </c>
      <c r="BP34" s="15" t="s">
        <v>87</v>
      </c>
      <c r="BQ34" s="13">
        <v>29</v>
      </c>
      <c r="BR34" s="14" t="s">
        <v>91</v>
      </c>
      <c r="BS34" s="14" t="s">
        <v>155</v>
      </c>
      <c r="BT34" s="15" t="s">
        <v>48</v>
      </c>
      <c r="BU34" s="13">
        <v>29</v>
      </c>
      <c r="BV34" s="14" t="s">
        <v>117</v>
      </c>
      <c r="BW34" s="14" t="s">
        <v>153</v>
      </c>
      <c r="BX34" s="15" t="s">
        <v>48</v>
      </c>
      <c r="BY34" s="13">
        <v>29</v>
      </c>
      <c r="BZ34" s="18" t="s">
        <v>123</v>
      </c>
      <c r="CA34" s="19" t="s">
        <v>145</v>
      </c>
      <c r="CB34" s="15" t="s">
        <v>52</v>
      </c>
    </row>
    <row r="35" spans="1:80" ht="31.5" x14ac:dyDescent="0.2">
      <c r="A35" s="13">
        <v>30</v>
      </c>
      <c r="B35" s="14" t="s">
        <v>91</v>
      </c>
      <c r="C35" s="14" t="s">
        <v>164</v>
      </c>
      <c r="D35" s="15" t="s">
        <v>80</v>
      </c>
      <c r="E35" s="13"/>
      <c r="F35" s="14"/>
      <c r="G35" s="14"/>
      <c r="H35" s="15"/>
      <c r="I35" s="13">
        <v>30</v>
      </c>
      <c r="J35" s="14" t="s">
        <v>128</v>
      </c>
      <c r="K35" s="14" t="s">
        <v>165</v>
      </c>
      <c r="L35" s="15" t="s">
        <v>81</v>
      </c>
      <c r="M35" s="13">
        <v>30</v>
      </c>
      <c r="N35" s="14" t="s">
        <v>117</v>
      </c>
      <c r="O35" s="14" t="s">
        <v>118</v>
      </c>
      <c r="P35" s="15" t="s">
        <v>81</v>
      </c>
      <c r="Q35" s="13">
        <v>30</v>
      </c>
      <c r="R35" s="14" t="s">
        <v>117</v>
      </c>
      <c r="S35" s="14" t="s">
        <v>118</v>
      </c>
      <c r="T35" s="15" t="s">
        <v>81</v>
      </c>
      <c r="U35" s="13">
        <v>30</v>
      </c>
      <c r="V35" s="14" t="s">
        <v>91</v>
      </c>
      <c r="W35" s="14" t="s">
        <v>140</v>
      </c>
      <c r="X35" s="15" t="s">
        <v>82</v>
      </c>
      <c r="Y35" s="13"/>
      <c r="Z35" s="14"/>
      <c r="AA35" s="14"/>
      <c r="AB35" s="15"/>
      <c r="AC35" s="13">
        <v>30</v>
      </c>
      <c r="AD35" s="14" t="s">
        <v>117</v>
      </c>
      <c r="AE35" s="14" t="s">
        <v>118</v>
      </c>
      <c r="AF35" s="15" t="s">
        <v>82</v>
      </c>
      <c r="AG35" s="13">
        <v>30</v>
      </c>
      <c r="AH35" s="14" t="s">
        <v>117</v>
      </c>
      <c r="AI35" s="14" t="s">
        <v>118</v>
      </c>
      <c r="AJ35" s="15" t="s">
        <v>82</v>
      </c>
      <c r="AK35" s="13"/>
      <c r="AL35" s="15"/>
      <c r="AM35" s="15"/>
      <c r="AN35" s="15"/>
      <c r="AO35" s="13">
        <v>30</v>
      </c>
      <c r="AP35" s="14" t="s">
        <v>117</v>
      </c>
      <c r="AQ35" s="14" t="s">
        <v>118</v>
      </c>
      <c r="AR35" s="15" t="s">
        <v>87</v>
      </c>
      <c r="AS35" s="13">
        <v>30</v>
      </c>
      <c r="AT35" s="14" t="s">
        <v>91</v>
      </c>
      <c r="AU35" s="14" t="s">
        <v>160</v>
      </c>
      <c r="AV35" s="15" t="s">
        <v>87</v>
      </c>
      <c r="AW35" s="13">
        <v>30</v>
      </c>
      <c r="AX35" s="14" t="s">
        <v>117</v>
      </c>
      <c r="AY35" s="14" t="s">
        <v>118</v>
      </c>
      <c r="AZ35" s="15" t="s">
        <v>87</v>
      </c>
      <c r="BA35" s="13">
        <v>30</v>
      </c>
      <c r="BB35" s="14" t="s">
        <v>117</v>
      </c>
      <c r="BC35" s="14" t="s">
        <v>118</v>
      </c>
      <c r="BD35" s="15" t="s">
        <v>87</v>
      </c>
      <c r="BE35" s="13">
        <v>30</v>
      </c>
      <c r="BF35" s="14" t="s">
        <v>117</v>
      </c>
      <c r="BG35" s="14" t="s">
        <v>118</v>
      </c>
      <c r="BH35" s="15" t="s">
        <v>87</v>
      </c>
      <c r="BI35" s="13">
        <v>30</v>
      </c>
      <c r="BJ35" s="14" t="s">
        <v>128</v>
      </c>
      <c r="BK35" s="14" t="s">
        <v>154</v>
      </c>
      <c r="BL35" s="15" t="s">
        <v>87</v>
      </c>
      <c r="BM35" s="13">
        <v>30</v>
      </c>
      <c r="BN35" s="14" t="s">
        <v>117</v>
      </c>
      <c r="BO35" s="14" t="s">
        <v>118</v>
      </c>
      <c r="BP35" s="15" t="s">
        <v>87</v>
      </c>
      <c r="BQ35" s="13">
        <v>30</v>
      </c>
      <c r="BR35" s="14" t="s">
        <v>91</v>
      </c>
      <c r="BS35" s="14" t="s">
        <v>160</v>
      </c>
      <c r="BT35" s="15" t="s">
        <v>48</v>
      </c>
      <c r="BU35" s="13">
        <v>30</v>
      </c>
      <c r="BV35" s="14" t="s">
        <v>117</v>
      </c>
      <c r="BW35" s="14" t="s">
        <v>118</v>
      </c>
      <c r="BX35" s="15" t="s">
        <v>48</v>
      </c>
      <c r="BY35" s="13">
        <v>30</v>
      </c>
      <c r="BZ35" s="18" t="s">
        <v>123</v>
      </c>
      <c r="CA35" s="19" t="s">
        <v>166</v>
      </c>
      <c r="CB35" s="15" t="s">
        <v>52</v>
      </c>
    </row>
    <row r="36" spans="1:80" ht="30" x14ac:dyDescent="0.2">
      <c r="A36" s="13">
        <v>31</v>
      </c>
      <c r="B36" s="14" t="s">
        <v>91</v>
      </c>
      <c r="C36" s="14" t="s">
        <v>142</v>
      </c>
      <c r="D36" s="15" t="s">
        <v>80</v>
      </c>
      <c r="E36" s="13"/>
      <c r="F36" s="14"/>
      <c r="G36" s="14"/>
      <c r="H36" s="15"/>
      <c r="I36" s="13">
        <v>31</v>
      </c>
      <c r="J36" s="14" t="s">
        <v>131</v>
      </c>
      <c r="K36" s="14" t="s">
        <v>132</v>
      </c>
      <c r="L36" s="15" t="s">
        <v>81</v>
      </c>
      <c r="M36" s="13">
        <v>31</v>
      </c>
      <c r="N36" s="14" t="s">
        <v>91</v>
      </c>
      <c r="O36" s="14" t="s">
        <v>137</v>
      </c>
      <c r="P36" s="15" t="s">
        <v>81</v>
      </c>
      <c r="Q36" s="13">
        <v>31</v>
      </c>
      <c r="R36" s="14" t="s">
        <v>91</v>
      </c>
      <c r="S36" s="14" t="s">
        <v>137</v>
      </c>
      <c r="T36" s="15" t="s">
        <v>81</v>
      </c>
      <c r="U36" s="13">
        <v>31</v>
      </c>
      <c r="V36" s="14" t="s">
        <v>91</v>
      </c>
      <c r="W36" s="14" t="s">
        <v>155</v>
      </c>
      <c r="X36" s="15" t="s">
        <v>82</v>
      </c>
      <c r="Y36" s="13"/>
      <c r="Z36" s="14"/>
      <c r="AA36" s="14"/>
      <c r="AB36" s="15"/>
      <c r="AC36" s="13">
        <v>31</v>
      </c>
      <c r="AD36" s="14" t="s">
        <v>91</v>
      </c>
      <c r="AE36" s="14" t="s">
        <v>137</v>
      </c>
      <c r="AF36" s="15" t="s">
        <v>82</v>
      </c>
      <c r="AG36" s="13">
        <v>31</v>
      </c>
      <c r="AH36" s="14" t="s">
        <v>91</v>
      </c>
      <c r="AI36" s="14" t="s">
        <v>137</v>
      </c>
      <c r="AJ36" s="15" t="s">
        <v>82</v>
      </c>
      <c r="AK36" s="13"/>
      <c r="AL36" s="15"/>
      <c r="AM36" s="15"/>
      <c r="AN36" s="15"/>
      <c r="AO36" s="13">
        <v>31</v>
      </c>
      <c r="AP36" s="14" t="s">
        <v>91</v>
      </c>
      <c r="AQ36" s="14" t="s">
        <v>137</v>
      </c>
      <c r="AR36" s="15" t="s">
        <v>87</v>
      </c>
      <c r="AS36" s="13">
        <v>31</v>
      </c>
      <c r="AT36" s="14" t="s">
        <v>123</v>
      </c>
      <c r="AU36" s="14" t="s">
        <v>147</v>
      </c>
      <c r="AV36" s="15" t="s">
        <v>87</v>
      </c>
      <c r="AW36" s="13">
        <v>31</v>
      </c>
      <c r="AX36" s="14" t="s">
        <v>91</v>
      </c>
      <c r="AY36" s="14" t="s">
        <v>137</v>
      </c>
      <c r="AZ36" s="15" t="s">
        <v>87</v>
      </c>
      <c r="BA36" s="13">
        <v>31</v>
      </c>
      <c r="BB36" s="14" t="s">
        <v>91</v>
      </c>
      <c r="BC36" s="14" t="s">
        <v>137</v>
      </c>
      <c r="BD36" s="15" t="s">
        <v>87</v>
      </c>
      <c r="BE36" s="13">
        <v>31</v>
      </c>
      <c r="BF36" s="14" t="s">
        <v>91</v>
      </c>
      <c r="BG36" s="14" t="s">
        <v>137</v>
      </c>
      <c r="BH36" s="15" t="s">
        <v>87</v>
      </c>
      <c r="BI36" s="13">
        <v>31</v>
      </c>
      <c r="BJ36" s="14" t="s">
        <v>128</v>
      </c>
      <c r="BK36" s="14" t="s">
        <v>156</v>
      </c>
      <c r="BL36" s="15" t="s">
        <v>87</v>
      </c>
      <c r="BM36" s="13">
        <v>31</v>
      </c>
      <c r="BN36" s="14" t="s">
        <v>91</v>
      </c>
      <c r="BO36" s="14" t="s">
        <v>137</v>
      </c>
      <c r="BP36" s="15" t="s">
        <v>87</v>
      </c>
      <c r="BQ36" s="13">
        <v>31</v>
      </c>
      <c r="BR36" s="14" t="s">
        <v>123</v>
      </c>
      <c r="BS36" s="14" t="s">
        <v>147</v>
      </c>
      <c r="BT36" s="15" t="s">
        <v>48</v>
      </c>
      <c r="BU36" s="13">
        <v>31</v>
      </c>
      <c r="BV36" s="14" t="s">
        <v>91</v>
      </c>
      <c r="BW36" s="14" t="s">
        <v>137</v>
      </c>
      <c r="BX36" s="15" t="s">
        <v>48</v>
      </c>
      <c r="BY36" s="13">
        <v>31</v>
      </c>
      <c r="BZ36" s="18" t="s">
        <v>149</v>
      </c>
      <c r="CA36" s="19" t="s">
        <v>150</v>
      </c>
      <c r="CB36" s="15" t="s">
        <v>52</v>
      </c>
    </row>
    <row r="37" spans="1:80" ht="31.5" x14ac:dyDescent="0.2">
      <c r="A37" s="13">
        <v>32</v>
      </c>
      <c r="B37" s="14" t="s">
        <v>123</v>
      </c>
      <c r="C37" s="14" t="s">
        <v>147</v>
      </c>
      <c r="D37" s="15" t="s">
        <v>80</v>
      </c>
      <c r="E37" s="13"/>
      <c r="F37" s="14"/>
      <c r="G37" s="14"/>
      <c r="H37" s="15"/>
      <c r="I37" s="13">
        <v>32</v>
      </c>
      <c r="J37" s="14" t="s">
        <v>97</v>
      </c>
      <c r="K37" s="14" t="s">
        <v>167</v>
      </c>
      <c r="L37" s="15" t="s">
        <v>81</v>
      </c>
      <c r="M37" s="13">
        <v>32</v>
      </c>
      <c r="N37" s="14" t="s">
        <v>91</v>
      </c>
      <c r="O37" s="14" t="s">
        <v>157</v>
      </c>
      <c r="P37" s="15" t="s">
        <v>81</v>
      </c>
      <c r="Q37" s="13">
        <v>32</v>
      </c>
      <c r="R37" s="14" t="s">
        <v>91</v>
      </c>
      <c r="S37" s="14" t="s">
        <v>157</v>
      </c>
      <c r="T37" s="15" t="s">
        <v>81</v>
      </c>
      <c r="U37" s="13">
        <v>32</v>
      </c>
      <c r="V37" s="14" t="s">
        <v>91</v>
      </c>
      <c r="W37" s="14" t="s">
        <v>160</v>
      </c>
      <c r="X37" s="15" t="s">
        <v>82</v>
      </c>
      <c r="Y37" s="13"/>
      <c r="Z37" s="14"/>
      <c r="AA37" s="14"/>
      <c r="AB37" s="15"/>
      <c r="AC37" s="13">
        <v>32</v>
      </c>
      <c r="AD37" s="14" t="s">
        <v>91</v>
      </c>
      <c r="AE37" s="14" t="s">
        <v>157</v>
      </c>
      <c r="AF37" s="15" t="s">
        <v>82</v>
      </c>
      <c r="AG37" s="13">
        <v>32</v>
      </c>
      <c r="AH37" s="14" t="s">
        <v>91</v>
      </c>
      <c r="AI37" s="14" t="s">
        <v>157</v>
      </c>
      <c r="AJ37" s="15" t="s">
        <v>82</v>
      </c>
      <c r="AK37" s="13"/>
      <c r="AL37" s="15"/>
      <c r="AM37" s="15"/>
      <c r="AN37" s="15"/>
      <c r="AO37" s="13">
        <v>32</v>
      </c>
      <c r="AP37" s="14" t="s">
        <v>91</v>
      </c>
      <c r="AQ37" s="14" t="s">
        <v>157</v>
      </c>
      <c r="AR37" s="15" t="s">
        <v>87</v>
      </c>
      <c r="AS37" s="13">
        <v>32</v>
      </c>
      <c r="AT37" s="14" t="s">
        <v>123</v>
      </c>
      <c r="AU37" s="14" t="s">
        <v>145</v>
      </c>
      <c r="AV37" s="15" t="s">
        <v>87</v>
      </c>
      <c r="AW37" s="13">
        <v>32</v>
      </c>
      <c r="AX37" s="14" t="s">
        <v>91</v>
      </c>
      <c r="AY37" s="14" t="s">
        <v>157</v>
      </c>
      <c r="AZ37" s="15" t="s">
        <v>87</v>
      </c>
      <c r="BA37" s="13">
        <v>32</v>
      </c>
      <c r="BB37" s="14" t="s">
        <v>91</v>
      </c>
      <c r="BC37" s="14" t="s">
        <v>157</v>
      </c>
      <c r="BD37" s="15" t="s">
        <v>87</v>
      </c>
      <c r="BE37" s="13">
        <v>32</v>
      </c>
      <c r="BF37" s="14" t="s">
        <v>91</v>
      </c>
      <c r="BG37" s="14" t="s">
        <v>157</v>
      </c>
      <c r="BH37" s="15" t="s">
        <v>87</v>
      </c>
      <c r="BI37" s="13">
        <v>32</v>
      </c>
      <c r="BJ37" s="14" t="s">
        <v>128</v>
      </c>
      <c r="BK37" s="14" t="s">
        <v>158</v>
      </c>
      <c r="BL37" s="15" t="s">
        <v>87</v>
      </c>
      <c r="BM37" s="13">
        <v>32</v>
      </c>
      <c r="BN37" s="14" t="s">
        <v>91</v>
      </c>
      <c r="BO37" s="14" t="s">
        <v>157</v>
      </c>
      <c r="BP37" s="15" t="s">
        <v>87</v>
      </c>
      <c r="BQ37" s="13">
        <v>32</v>
      </c>
      <c r="BR37" s="14" t="s">
        <v>123</v>
      </c>
      <c r="BS37" s="14" t="s">
        <v>145</v>
      </c>
      <c r="BT37" s="15" t="s">
        <v>48</v>
      </c>
      <c r="BU37" s="13">
        <v>32</v>
      </c>
      <c r="BV37" s="14" t="s">
        <v>91</v>
      </c>
      <c r="BW37" s="14" t="s">
        <v>157</v>
      </c>
      <c r="BX37" s="15" t="s">
        <v>48</v>
      </c>
      <c r="BY37" s="13">
        <v>32</v>
      </c>
      <c r="BZ37" s="18" t="s">
        <v>151</v>
      </c>
      <c r="CA37" s="19" t="s">
        <v>168</v>
      </c>
      <c r="CB37" s="15" t="s">
        <v>52</v>
      </c>
    </row>
    <row r="38" spans="1:80" ht="31.5" x14ac:dyDescent="0.2">
      <c r="A38" s="13">
        <v>33</v>
      </c>
      <c r="B38" s="14" t="s">
        <v>123</v>
      </c>
      <c r="C38" s="14" t="s">
        <v>145</v>
      </c>
      <c r="D38" s="15" t="s">
        <v>80</v>
      </c>
      <c r="E38" s="13"/>
      <c r="F38" s="14"/>
      <c r="G38" s="14"/>
      <c r="H38" s="15"/>
      <c r="I38" s="13">
        <v>33</v>
      </c>
      <c r="J38" s="14" t="s">
        <v>97</v>
      </c>
      <c r="K38" s="14" t="s">
        <v>133</v>
      </c>
      <c r="L38" s="15" t="s">
        <v>81</v>
      </c>
      <c r="M38" s="13">
        <v>33</v>
      </c>
      <c r="N38" s="14" t="s">
        <v>91</v>
      </c>
      <c r="O38" s="14" t="s">
        <v>140</v>
      </c>
      <c r="P38" s="15" t="s">
        <v>81</v>
      </c>
      <c r="Q38" s="13">
        <v>33</v>
      </c>
      <c r="R38" s="14" t="s">
        <v>91</v>
      </c>
      <c r="S38" s="14" t="s">
        <v>140</v>
      </c>
      <c r="T38" s="15" t="s">
        <v>81</v>
      </c>
      <c r="U38" s="13">
        <v>33</v>
      </c>
      <c r="V38" s="14" t="s">
        <v>91</v>
      </c>
      <c r="W38" s="14" t="s">
        <v>92</v>
      </c>
      <c r="X38" s="15" t="s">
        <v>82</v>
      </c>
      <c r="Y38" s="13"/>
      <c r="Z38" s="14"/>
      <c r="AA38" s="14"/>
      <c r="AB38" s="15"/>
      <c r="AC38" s="13">
        <v>33</v>
      </c>
      <c r="AD38" s="14" t="s">
        <v>91</v>
      </c>
      <c r="AE38" s="14" t="s">
        <v>140</v>
      </c>
      <c r="AF38" s="15" t="s">
        <v>82</v>
      </c>
      <c r="AG38" s="13">
        <v>33</v>
      </c>
      <c r="AH38" s="14" t="s">
        <v>91</v>
      </c>
      <c r="AI38" s="14" t="s">
        <v>140</v>
      </c>
      <c r="AJ38" s="15" t="s">
        <v>82</v>
      </c>
      <c r="AK38" s="13"/>
      <c r="AL38" s="15"/>
      <c r="AM38" s="15"/>
      <c r="AN38" s="15"/>
      <c r="AO38" s="13">
        <v>33</v>
      </c>
      <c r="AP38" s="14" t="s">
        <v>91</v>
      </c>
      <c r="AQ38" s="14" t="s">
        <v>140</v>
      </c>
      <c r="AR38" s="15" t="s">
        <v>87</v>
      </c>
      <c r="AS38" s="13">
        <v>33</v>
      </c>
      <c r="AT38" s="14" t="s">
        <v>123</v>
      </c>
      <c r="AU38" s="14" t="s">
        <v>169</v>
      </c>
      <c r="AV38" s="15" t="s">
        <v>87</v>
      </c>
      <c r="AW38" s="13">
        <v>33</v>
      </c>
      <c r="AX38" s="14" t="s">
        <v>91</v>
      </c>
      <c r="AY38" s="14" t="s">
        <v>140</v>
      </c>
      <c r="AZ38" s="15" t="s">
        <v>87</v>
      </c>
      <c r="BA38" s="13">
        <v>33</v>
      </c>
      <c r="BB38" s="14" t="s">
        <v>91</v>
      </c>
      <c r="BC38" s="14" t="s">
        <v>140</v>
      </c>
      <c r="BD38" s="15" t="s">
        <v>87</v>
      </c>
      <c r="BE38" s="13">
        <v>33</v>
      </c>
      <c r="BF38" s="14" t="s">
        <v>91</v>
      </c>
      <c r="BG38" s="14" t="s">
        <v>140</v>
      </c>
      <c r="BH38" s="15" t="s">
        <v>87</v>
      </c>
      <c r="BI38" s="13">
        <v>33</v>
      </c>
      <c r="BJ38" s="14" t="s">
        <v>128</v>
      </c>
      <c r="BK38" s="14" t="s">
        <v>161</v>
      </c>
      <c r="BL38" s="15" t="s">
        <v>87</v>
      </c>
      <c r="BM38" s="13">
        <v>33</v>
      </c>
      <c r="BN38" s="14" t="s">
        <v>91</v>
      </c>
      <c r="BO38" s="14" t="s">
        <v>140</v>
      </c>
      <c r="BP38" s="15" t="s">
        <v>87</v>
      </c>
      <c r="BQ38" s="13">
        <v>33</v>
      </c>
      <c r="BR38" s="14" t="s">
        <v>123</v>
      </c>
      <c r="BS38" s="14" t="s">
        <v>169</v>
      </c>
      <c r="BT38" s="15" t="s">
        <v>48</v>
      </c>
      <c r="BU38" s="13">
        <v>33</v>
      </c>
      <c r="BV38" s="14" t="s">
        <v>91</v>
      </c>
      <c r="BW38" s="14" t="s">
        <v>140</v>
      </c>
      <c r="BX38" s="15" t="s">
        <v>48</v>
      </c>
      <c r="BY38" s="13">
        <v>33</v>
      </c>
      <c r="BZ38" s="18" t="s">
        <v>151</v>
      </c>
      <c r="CA38" s="19" t="s">
        <v>152</v>
      </c>
      <c r="CB38" s="15" t="s">
        <v>52</v>
      </c>
    </row>
    <row r="39" spans="1:80" ht="30" x14ac:dyDescent="0.2">
      <c r="A39" s="13">
        <v>34</v>
      </c>
      <c r="B39" s="14" t="s">
        <v>123</v>
      </c>
      <c r="C39" s="14" t="s">
        <v>169</v>
      </c>
      <c r="D39" s="15" t="s">
        <v>80</v>
      </c>
      <c r="E39" s="13"/>
      <c r="F39" s="14"/>
      <c r="G39" s="14"/>
      <c r="H39" s="15"/>
      <c r="I39" s="13">
        <v>34</v>
      </c>
      <c r="J39" s="14" t="s">
        <v>135</v>
      </c>
      <c r="K39" s="14" t="s">
        <v>136</v>
      </c>
      <c r="L39" s="15" t="s">
        <v>81</v>
      </c>
      <c r="M39" s="13">
        <v>34</v>
      </c>
      <c r="N39" s="14" t="s">
        <v>91</v>
      </c>
      <c r="O39" s="14" t="s">
        <v>155</v>
      </c>
      <c r="P39" s="15" t="s">
        <v>81</v>
      </c>
      <c r="Q39" s="13">
        <v>34</v>
      </c>
      <c r="R39" s="14" t="s">
        <v>91</v>
      </c>
      <c r="S39" s="14" t="s">
        <v>155</v>
      </c>
      <c r="T39" s="15" t="s">
        <v>81</v>
      </c>
      <c r="U39" s="13">
        <v>34</v>
      </c>
      <c r="V39" s="14" t="s">
        <v>91</v>
      </c>
      <c r="W39" s="14" t="s">
        <v>141</v>
      </c>
      <c r="X39" s="15" t="s">
        <v>82</v>
      </c>
      <c r="Y39" s="13"/>
      <c r="Z39" s="14"/>
      <c r="AA39" s="14"/>
      <c r="AB39" s="15"/>
      <c r="AC39" s="13">
        <v>34</v>
      </c>
      <c r="AD39" s="14" t="s">
        <v>91</v>
      </c>
      <c r="AE39" s="14" t="s">
        <v>155</v>
      </c>
      <c r="AF39" s="15" t="s">
        <v>82</v>
      </c>
      <c r="AG39" s="13">
        <v>34</v>
      </c>
      <c r="AH39" s="14" t="s">
        <v>91</v>
      </c>
      <c r="AI39" s="14" t="s">
        <v>155</v>
      </c>
      <c r="AJ39" s="15" t="s">
        <v>82</v>
      </c>
      <c r="AK39" s="13"/>
      <c r="AL39" s="15"/>
      <c r="AM39" s="15"/>
      <c r="AN39" s="15"/>
      <c r="AO39" s="13">
        <v>34</v>
      </c>
      <c r="AP39" s="14" t="s">
        <v>91</v>
      </c>
      <c r="AQ39" s="14" t="s">
        <v>155</v>
      </c>
      <c r="AR39" s="15" t="s">
        <v>87</v>
      </c>
      <c r="AS39" s="13">
        <v>34</v>
      </c>
      <c r="AT39" s="14" t="s">
        <v>123</v>
      </c>
      <c r="AU39" s="14" t="s">
        <v>166</v>
      </c>
      <c r="AV39" s="15" t="s">
        <v>87</v>
      </c>
      <c r="AW39" s="13">
        <v>34</v>
      </c>
      <c r="AX39" s="14" t="s">
        <v>91</v>
      </c>
      <c r="AY39" s="14" t="s">
        <v>155</v>
      </c>
      <c r="AZ39" s="15" t="s">
        <v>87</v>
      </c>
      <c r="BA39" s="13">
        <v>34</v>
      </c>
      <c r="BB39" s="14" t="s">
        <v>91</v>
      </c>
      <c r="BC39" s="14" t="s">
        <v>155</v>
      </c>
      <c r="BD39" s="15" t="s">
        <v>87</v>
      </c>
      <c r="BE39" s="13">
        <v>34</v>
      </c>
      <c r="BF39" s="14" t="s">
        <v>91</v>
      </c>
      <c r="BG39" s="14" t="s">
        <v>155</v>
      </c>
      <c r="BH39" s="15" t="s">
        <v>87</v>
      </c>
      <c r="BI39" s="13">
        <v>34</v>
      </c>
      <c r="BJ39" s="14" t="s">
        <v>128</v>
      </c>
      <c r="BK39" s="14" t="s">
        <v>170</v>
      </c>
      <c r="BL39" s="15" t="s">
        <v>87</v>
      </c>
      <c r="BM39" s="13">
        <v>34</v>
      </c>
      <c r="BN39" s="14" t="s">
        <v>91</v>
      </c>
      <c r="BO39" s="14" t="s">
        <v>155</v>
      </c>
      <c r="BP39" s="15" t="s">
        <v>87</v>
      </c>
      <c r="BQ39" s="13">
        <v>34</v>
      </c>
      <c r="BR39" s="14" t="s">
        <v>123</v>
      </c>
      <c r="BS39" s="14" t="s">
        <v>166</v>
      </c>
      <c r="BT39" s="15" t="s">
        <v>48</v>
      </c>
      <c r="BU39" s="13">
        <v>34</v>
      </c>
      <c r="BV39" s="14" t="s">
        <v>91</v>
      </c>
      <c r="BW39" s="14" t="s">
        <v>155</v>
      </c>
      <c r="BX39" s="15" t="s">
        <v>48</v>
      </c>
      <c r="BY39" s="13">
        <v>34</v>
      </c>
      <c r="BZ39" s="18" t="s">
        <v>125</v>
      </c>
      <c r="CA39" s="19" t="s">
        <v>126</v>
      </c>
      <c r="CB39" s="15" t="s">
        <v>52</v>
      </c>
    </row>
    <row r="40" spans="1:80" ht="31.5" x14ac:dyDescent="0.2">
      <c r="A40" s="13">
        <v>35</v>
      </c>
      <c r="B40" s="14" t="s">
        <v>123</v>
      </c>
      <c r="C40" s="14" t="s">
        <v>124</v>
      </c>
      <c r="D40" s="15" t="s">
        <v>80</v>
      </c>
      <c r="E40" s="13"/>
      <c r="F40" s="14"/>
      <c r="G40" s="14"/>
      <c r="H40" s="15"/>
      <c r="I40" s="13"/>
      <c r="J40" s="14"/>
      <c r="K40" s="14"/>
      <c r="L40" s="15"/>
      <c r="M40" s="13">
        <v>35</v>
      </c>
      <c r="N40" s="14" t="s">
        <v>91</v>
      </c>
      <c r="O40" s="14" t="s">
        <v>160</v>
      </c>
      <c r="P40" s="15" t="s">
        <v>81</v>
      </c>
      <c r="Q40" s="13">
        <v>35</v>
      </c>
      <c r="R40" s="14" t="s">
        <v>91</v>
      </c>
      <c r="S40" s="14" t="s">
        <v>160</v>
      </c>
      <c r="T40" s="15" t="s">
        <v>81</v>
      </c>
      <c r="U40" s="13">
        <v>35</v>
      </c>
      <c r="V40" s="14" t="s">
        <v>91</v>
      </c>
      <c r="W40" s="14" t="s">
        <v>171</v>
      </c>
      <c r="X40" s="15" t="s">
        <v>82</v>
      </c>
      <c r="Y40" s="13"/>
      <c r="Z40" s="14"/>
      <c r="AA40" s="14"/>
      <c r="AB40" s="15"/>
      <c r="AC40" s="13">
        <v>35</v>
      </c>
      <c r="AD40" s="14" t="s">
        <v>91</v>
      </c>
      <c r="AE40" s="14" t="s">
        <v>160</v>
      </c>
      <c r="AF40" s="15" t="s">
        <v>82</v>
      </c>
      <c r="AG40" s="13">
        <v>35</v>
      </c>
      <c r="AH40" s="14" t="s">
        <v>91</v>
      </c>
      <c r="AI40" s="14" t="s">
        <v>160</v>
      </c>
      <c r="AJ40" s="15" t="s">
        <v>82</v>
      </c>
      <c r="AK40" s="13"/>
      <c r="AL40" s="15"/>
      <c r="AM40" s="15"/>
      <c r="AN40" s="15"/>
      <c r="AO40" s="13">
        <v>35</v>
      </c>
      <c r="AP40" s="14" t="s">
        <v>91</v>
      </c>
      <c r="AQ40" s="14" t="s">
        <v>160</v>
      </c>
      <c r="AR40" s="15" t="s">
        <v>87</v>
      </c>
      <c r="AS40" s="13">
        <v>35</v>
      </c>
      <c r="AT40" s="14" t="s">
        <v>149</v>
      </c>
      <c r="AU40" s="14" t="s">
        <v>150</v>
      </c>
      <c r="AV40" s="15" t="s">
        <v>87</v>
      </c>
      <c r="AW40" s="13">
        <v>35</v>
      </c>
      <c r="AX40" s="14" t="s">
        <v>91</v>
      </c>
      <c r="AY40" s="14" t="s">
        <v>160</v>
      </c>
      <c r="AZ40" s="15" t="s">
        <v>87</v>
      </c>
      <c r="BA40" s="13">
        <v>35</v>
      </c>
      <c r="BB40" s="14" t="s">
        <v>91</v>
      </c>
      <c r="BC40" s="14" t="s">
        <v>160</v>
      </c>
      <c r="BD40" s="15" t="s">
        <v>87</v>
      </c>
      <c r="BE40" s="13">
        <v>35</v>
      </c>
      <c r="BF40" s="14" t="s">
        <v>91</v>
      </c>
      <c r="BG40" s="14" t="s">
        <v>160</v>
      </c>
      <c r="BH40" s="15" t="s">
        <v>87</v>
      </c>
      <c r="BI40" s="13">
        <v>35</v>
      </c>
      <c r="BJ40" s="14" t="s">
        <v>128</v>
      </c>
      <c r="BK40" s="14" t="s">
        <v>129</v>
      </c>
      <c r="BL40" s="15" t="s">
        <v>87</v>
      </c>
      <c r="BM40" s="13">
        <v>35</v>
      </c>
      <c r="BN40" s="14" t="s">
        <v>91</v>
      </c>
      <c r="BO40" s="14" t="s">
        <v>160</v>
      </c>
      <c r="BP40" s="15" t="s">
        <v>87</v>
      </c>
      <c r="BQ40" s="13">
        <v>35</v>
      </c>
      <c r="BR40" s="14" t="s">
        <v>149</v>
      </c>
      <c r="BS40" s="14" t="s">
        <v>150</v>
      </c>
      <c r="BT40" s="15" t="s">
        <v>48</v>
      </c>
      <c r="BU40" s="13">
        <v>35</v>
      </c>
      <c r="BV40" s="14" t="s">
        <v>91</v>
      </c>
      <c r="BW40" s="14" t="s">
        <v>160</v>
      </c>
      <c r="BX40" s="15" t="s">
        <v>48</v>
      </c>
      <c r="BY40" s="13">
        <v>35</v>
      </c>
      <c r="BZ40" s="18" t="s">
        <v>125</v>
      </c>
      <c r="CA40" s="19" t="s">
        <v>172</v>
      </c>
      <c r="CB40" s="15" t="s">
        <v>52</v>
      </c>
    </row>
    <row r="41" spans="1:80" ht="31.5" x14ac:dyDescent="0.2">
      <c r="A41" s="13">
        <v>36</v>
      </c>
      <c r="B41" s="14" t="s">
        <v>149</v>
      </c>
      <c r="C41" s="14" t="s">
        <v>150</v>
      </c>
      <c r="D41" s="15" t="s">
        <v>80</v>
      </c>
      <c r="E41" s="13"/>
      <c r="F41" s="14"/>
      <c r="G41" s="14"/>
      <c r="H41" s="15"/>
      <c r="I41" s="13"/>
      <c r="J41" s="14"/>
      <c r="K41" s="14"/>
      <c r="L41" s="15"/>
      <c r="M41" s="13">
        <v>36</v>
      </c>
      <c r="N41" s="14" t="s">
        <v>91</v>
      </c>
      <c r="O41" s="14" t="s">
        <v>92</v>
      </c>
      <c r="P41" s="15" t="s">
        <v>81</v>
      </c>
      <c r="Q41" s="13">
        <v>36</v>
      </c>
      <c r="R41" s="14" t="s">
        <v>91</v>
      </c>
      <c r="S41" s="14" t="s">
        <v>92</v>
      </c>
      <c r="T41" s="15" t="s">
        <v>81</v>
      </c>
      <c r="U41" s="13">
        <v>36</v>
      </c>
      <c r="V41" s="14" t="s">
        <v>91</v>
      </c>
      <c r="W41" s="14" t="s">
        <v>142</v>
      </c>
      <c r="X41" s="15" t="s">
        <v>82</v>
      </c>
      <c r="Y41" s="13"/>
      <c r="Z41" s="14"/>
      <c r="AA41" s="14"/>
      <c r="AB41" s="15"/>
      <c r="AC41" s="13">
        <v>36</v>
      </c>
      <c r="AD41" s="14" t="s">
        <v>91</v>
      </c>
      <c r="AE41" s="14" t="s">
        <v>92</v>
      </c>
      <c r="AF41" s="15" t="s">
        <v>82</v>
      </c>
      <c r="AG41" s="13">
        <v>36</v>
      </c>
      <c r="AH41" s="14" t="s">
        <v>91</v>
      </c>
      <c r="AI41" s="14" t="s">
        <v>92</v>
      </c>
      <c r="AJ41" s="15" t="s">
        <v>82</v>
      </c>
      <c r="AK41" s="13"/>
      <c r="AL41" s="15"/>
      <c r="AM41" s="15"/>
      <c r="AN41" s="15"/>
      <c r="AO41" s="13">
        <v>36</v>
      </c>
      <c r="AP41" s="14" t="s">
        <v>91</v>
      </c>
      <c r="AQ41" s="14" t="s">
        <v>92</v>
      </c>
      <c r="AR41" s="15" t="s">
        <v>87</v>
      </c>
      <c r="AS41" s="13">
        <v>36</v>
      </c>
      <c r="AT41" s="14" t="s">
        <v>151</v>
      </c>
      <c r="AU41" s="14" t="s">
        <v>168</v>
      </c>
      <c r="AV41" s="15" t="s">
        <v>87</v>
      </c>
      <c r="AW41" s="13">
        <v>36</v>
      </c>
      <c r="AX41" s="14" t="s">
        <v>91</v>
      </c>
      <c r="AY41" s="14" t="s">
        <v>92</v>
      </c>
      <c r="AZ41" s="15" t="s">
        <v>87</v>
      </c>
      <c r="BA41" s="13">
        <v>36</v>
      </c>
      <c r="BB41" s="14" t="s">
        <v>91</v>
      </c>
      <c r="BC41" s="14" t="s">
        <v>92</v>
      </c>
      <c r="BD41" s="15" t="s">
        <v>87</v>
      </c>
      <c r="BE41" s="13">
        <v>36</v>
      </c>
      <c r="BF41" s="14" t="s">
        <v>91</v>
      </c>
      <c r="BG41" s="14" t="s">
        <v>92</v>
      </c>
      <c r="BH41" s="15" t="s">
        <v>87</v>
      </c>
      <c r="BI41" s="13">
        <v>36</v>
      </c>
      <c r="BJ41" s="14" t="s">
        <v>131</v>
      </c>
      <c r="BK41" s="14" t="s">
        <v>132</v>
      </c>
      <c r="BL41" s="15" t="s">
        <v>87</v>
      </c>
      <c r="BM41" s="13">
        <v>36</v>
      </c>
      <c r="BN41" s="14" t="s">
        <v>91</v>
      </c>
      <c r="BO41" s="14" t="s">
        <v>92</v>
      </c>
      <c r="BP41" s="15" t="s">
        <v>87</v>
      </c>
      <c r="BQ41" s="13">
        <v>36</v>
      </c>
      <c r="BR41" s="14" t="s">
        <v>151</v>
      </c>
      <c r="BS41" s="14" t="s">
        <v>168</v>
      </c>
      <c r="BT41" s="15" t="s">
        <v>48</v>
      </c>
      <c r="BU41" s="13">
        <v>36</v>
      </c>
      <c r="BV41" s="14" t="s">
        <v>91</v>
      </c>
      <c r="BW41" s="14" t="s">
        <v>92</v>
      </c>
      <c r="BX41" s="15" t="s">
        <v>48</v>
      </c>
      <c r="BY41" s="13">
        <v>36</v>
      </c>
      <c r="BZ41" s="18" t="s">
        <v>128</v>
      </c>
      <c r="CA41" s="19" t="s">
        <v>154</v>
      </c>
      <c r="CB41" s="15" t="s">
        <v>52</v>
      </c>
    </row>
    <row r="42" spans="1:80" ht="31.5" x14ac:dyDescent="0.2">
      <c r="A42" s="13">
        <v>37</v>
      </c>
      <c r="B42" s="14" t="s">
        <v>151</v>
      </c>
      <c r="C42" s="14" t="s">
        <v>152</v>
      </c>
      <c r="D42" s="15" t="s">
        <v>80</v>
      </c>
      <c r="E42" s="13"/>
      <c r="F42" s="14"/>
      <c r="G42" s="14"/>
      <c r="H42" s="15"/>
      <c r="I42" s="13"/>
      <c r="J42" s="14"/>
      <c r="K42" s="14"/>
      <c r="L42" s="15"/>
      <c r="M42" s="13">
        <v>37</v>
      </c>
      <c r="N42" s="14" t="s">
        <v>91</v>
      </c>
      <c r="O42" s="14" t="s">
        <v>141</v>
      </c>
      <c r="P42" s="15" t="s">
        <v>81</v>
      </c>
      <c r="Q42" s="13">
        <v>37</v>
      </c>
      <c r="R42" s="14" t="s">
        <v>91</v>
      </c>
      <c r="S42" s="14" t="s">
        <v>141</v>
      </c>
      <c r="T42" s="15" t="s">
        <v>81</v>
      </c>
      <c r="U42" s="13">
        <v>37</v>
      </c>
      <c r="V42" s="14" t="s">
        <v>91</v>
      </c>
      <c r="W42" s="14" t="s">
        <v>144</v>
      </c>
      <c r="X42" s="15" t="s">
        <v>82</v>
      </c>
      <c r="Y42" s="13"/>
      <c r="Z42" s="14"/>
      <c r="AA42" s="14"/>
      <c r="AB42" s="15"/>
      <c r="AC42" s="13">
        <v>37</v>
      </c>
      <c r="AD42" s="14" t="s">
        <v>91</v>
      </c>
      <c r="AE42" s="14" t="s">
        <v>141</v>
      </c>
      <c r="AF42" s="15" t="s">
        <v>82</v>
      </c>
      <c r="AG42" s="13">
        <v>37</v>
      </c>
      <c r="AH42" s="14" t="s">
        <v>91</v>
      </c>
      <c r="AI42" s="14" t="s">
        <v>141</v>
      </c>
      <c r="AJ42" s="15" t="s">
        <v>82</v>
      </c>
      <c r="AK42" s="13"/>
      <c r="AL42" s="15"/>
      <c r="AM42" s="15"/>
      <c r="AN42" s="15"/>
      <c r="AO42" s="13">
        <v>37</v>
      </c>
      <c r="AP42" s="14" t="s">
        <v>91</v>
      </c>
      <c r="AQ42" s="14" t="s">
        <v>141</v>
      </c>
      <c r="AR42" s="15" t="s">
        <v>87</v>
      </c>
      <c r="AS42" s="13">
        <v>37</v>
      </c>
      <c r="AT42" s="14" t="s">
        <v>151</v>
      </c>
      <c r="AU42" s="14" t="s">
        <v>152</v>
      </c>
      <c r="AV42" s="15" t="s">
        <v>87</v>
      </c>
      <c r="AW42" s="13">
        <v>37</v>
      </c>
      <c r="AX42" s="14" t="s">
        <v>91</v>
      </c>
      <c r="AY42" s="14" t="s">
        <v>141</v>
      </c>
      <c r="AZ42" s="15" t="s">
        <v>87</v>
      </c>
      <c r="BA42" s="13">
        <v>37</v>
      </c>
      <c r="BB42" s="14" t="s">
        <v>91</v>
      </c>
      <c r="BC42" s="14" t="s">
        <v>141</v>
      </c>
      <c r="BD42" s="15" t="s">
        <v>87</v>
      </c>
      <c r="BE42" s="13">
        <v>37</v>
      </c>
      <c r="BF42" s="14" t="s">
        <v>91</v>
      </c>
      <c r="BG42" s="14" t="s">
        <v>141</v>
      </c>
      <c r="BH42" s="15" t="s">
        <v>87</v>
      </c>
      <c r="BI42" s="13">
        <v>37</v>
      </c>
      <c r="BJ42" s="14" t="s">
        <v>97</v>
      </c>
      <c r="BK42" s="14" t="s">
        <v>167</v>
      </c>
      <c r="BL42" s="15" t="s">
        <v>87</v>
      </c>
      <c r="BM42" s="13">
        <v>37</v>
      </c>
      <c r="BN42" s="14" t="s">
        <v>91</v>
      </c>
      <c r="BO42" s="14" t="s">
        <v>141</v>
      </c>
      <c r="BP42" s="15" t="s">
        <v>87</v>
      </c>
      <c r="BQ42" s="13">
        <v>37</v>
      </c>
      <c r="BR42" s="14" t="s">
        <v>151</v>
      </c>
      <c r="BS42" s="14" t="s">
        <v>152</v>
      </c>
      <c r="BT42" s="15" t="s">
        <v>48</v>
      </c>
      <c r="BU42" s="13">
        <v>37</v>
      </c>
      <c r="BV42" s="14" t="s">
        <v>91</v>
      </c>
      <c r="BW42" s="14" t="s">
        <v>141</v>
      </c>
      <c r="BX42" s="15" t="s">
        <v>48</v>
      </c>
      <c r="BY42" s="13">
        <v>37</v>
      </c>
      <c r="BZ42" s="18" t="s">
        <v>128</v>
      </c>
      <c r="CA42" s="19" t="s">
        <v>156</v>
      </c>
      <c r="CB42" s="15" t="s">
        <v>52</v>
      </c>
    </row>
    <row r="43" spans="1:80" ht="31.5" x14ac:dyDescent="0.2">
      <c r="A43" s="13">
        <v>38</v>
      </c>
      <c r="B43" s="14" t="s">
        <v>125</v>
      </c>
      <c r="C43" s="14" t="s">
        <v>126</v>
      </c>
      <c r="D43" s="15" t="s">
        <v>80</v>
      </c>
      <c r="E43" s="13"/>
      <c r="F43" s="14"/>
      <c r="G43" s="14"/>
      <c r="H43" s="15"/>
      <c r="I43" s="13"/>
      <c r="J43" s="14"/>
      <c r="K43" s="14"/>
      <c r="L43" s="15"/>
      <c r="M43" s="13">
        <v>38</v>
      </c>
      <c r="N43" s="14" t="s">
        <v>91</v>
      </c>
      <c r="O43" s="14" t="s">
        <v>171</v>
      </c>
      <c r="P43" s="15" t="s">
        <v>81</v>
      </c>
      <c r="Q43" s="13">
        <v>38</v>
      </c>
      <c r="R43" s="14" t="s">
        <v>91</v>
      </c>
      <c r="S43" s="14" t="s">
        <v>171</v>
      </c>
      <c r="T43" s="15" t="s">
        <v>81</v>
      </c>
      <c r="U43" s="13">
        <v>38</v>
      </c>
      <c r="V43" s="14" t="s">
        <v>91</v>
      </c>
      <c r="W43" s="14" t="s">
        <v>173</v>
      </c>
      <c r="X43" s="15" t="s">
        <v>82</v>
      </c>
      <c r="Y43" s="13"/>
      <c r="Z43" s="14"/>
      <c r="AA43" s="14"/>
      <c r="AB43" s="15"/>
      <c r="AC43" s="13">
        <v>38</v>
      </c>
      <c r="AD43" s="14" t="s">
        <v>91</v>
      </c>
      <c r="AE43" s="14" t="s">
        <v>171</v>
      </c>
      <c r="AF43" s="15" t="s">
        <v>82</v>
      </c>
      <c r="AG43" s="13">
        <v>38</v>
      </c>
      <c r="AH43" s="14" t="s">
        <v>91</v>
      </c>
      <c r="AI43" s="14" t="s">
        <v>171</v>
      </c>
      <c r="AJ43" s="15" t="s">
        <v>82</v>
      </c>
      <c r="AK43" s="13"/>
      <c r="AL43" s="15"/>
      <c r="AM43" s="15"/>
      <c r="AN43" s="15"/>
      <c r="AO43" s="13">
        <v>38</v>
      </c>
      <c r="AP43" s="14" t="s">
        <v>91</v>
      </c>
      <c r="AQ43" s="14" t="s">
        <v>171</v>
      </c>
      <c r="AR43" s="15" t="s">
        <v>87</v>
      </c>
      <c r="AS43" s="13">
        <v>38</v>
      </c>
      <c r="AT43" s="14" t="s">
        <v>125</v>
      </c>
      <c r="AU43" s="14" t="s">
        <v>126</v>
      </c>
      <c r="AV43" s="15" t="s">
        <v>87</v>
      </c>
      <c r="AW43" s="13">
        <v>38</v>
      </c>
      <c r="AX43" s="14" t="s">
        <v>91</v>
      </c>
      <c r="AY43" s="14" t="s">
        <v>171</v>
      </c>
      <c r="AZ43" s="15" t="s">
        <v>87</v>
      </c>
      <c r="BA43" s="13">
        <v>38</v>
      </c>
      <c r="BB43" s="14" t="s">
        <v>91</v>
      </c>
      <c r="BC43" s="14" t="s">
        <v>171</v>
      </c>
      <c r="BD43" s="15" t="s">
        <v>87</v>
      </c>
      <c r="BE43" s="13">
        <v>38</v>
      </c>
      <c r="BF43" s="14" t="s">
        <v>91</v>
      </c>
      <c r="BG43" s="14" t="s">
        <v>171</v>
      </c>
      <c r="BH43" s="15" t="s">
        <v>87</v>
      </c>
      <c r="BI43" s="13">
        <v>38</v>
      </c>
      <c r="BJ43" s="14" t="s">
        <v>97</v>
      </c>
      <c r="BK43" s="14" t="s">
        <v>133</v>
      </c>
      <c r="BL43" s="15" t="s">
        <v>87</v>
      </c>
      <c r="BM43" s="13">
        <v>38</v>
      </c>
      <c r="BN43" s="14" t="s">
        <v>91</v>
      </c>
      <c r="BO43" s="14" t="s">
        <v>171</v>
      </c>
      <c r="BP43" s="15" t="s">
        <v>87</v>
      </c>
      <c r="BQ43" s="13">
        <v>38</v>
      </c>
      <c r="BR43" s="14" t="s">
        <v>125</v>
      </c>
      <c r="BS43" s="14" t="s">
        <v>126</v>
      </c>
      <c r="BT43" s="15" t="s">
        <v>48</v>
      </c>
      <c r="BU43" s="13">
        <v>38</v>
      </c>
      <c r="BV43" s="14" t="s">
        <v>91</v>
      </c>
      <c r="BW43" s="14" t="s">
        <v>171</v>
      </c>
      <c r="BX43" s="15" t="s">
        <v>48</v>
      </c>
      <c r="BY43" s="13">
        <v>38</v>
      </c>
      <c r="BZ43" s="18" t="s">
        <v>128</v>
      </c>
      <c r="CA43" s="19" t="s">
        <v>158</v>
      </c>
      <c r="CB43" s="15" t="s">
        <v>52</v>
      </c>
    </row>
    <row r="44" spans="1:80" ht="31.5" x14ac:dyDescent="0.2">
      <c r="A44" s="13">
        <v>39</v>
      </c>
      <c r="B44" s="14" t="s">
        <v>128</v>
      </c>
      <c r="C44" s="14" t="s">
        <v>163</v>
      </c>
      <c r="D44" s="15" t="s">
        <v>80</v>
      </c>
      <c r="E44" s="13"/>
      <c r="F44" s="14"/>
      <c r="G44" s="14"/>
      <c r="H44" s="15"/>
      <c r="I44" s="13"/>
      <c r="J44" s="14"/>
      <c r="K44" s="14"/>
      <c r="L44" s="15"/>
      <c r="M44" s="13">
        <v>39</v>
      </c>
      <c r="N44" s="14" t="s">
        <v>91</v>
      </c>
      <c r="O44" s="14" t="s">
        <v>164</v>
      </c>
      <c r="P44" s="15" t="s">
        <v>81</v>
      </c>
      <c r="Q44" s="13">
        <v>39</v>
      </c>
      <c r="R44" s="14" t="s">
        <v>91</v>
      </c>
      <c r="S44" s="14" t="s">
        <v>164</v>
      </c>
      <c r="T44" s="15" t="s">
        <v>81</v>
      </c>
      <c r="U44" s="13">
        <v>39</v>
      </c>
      <c r="V44" s="14" t="s">
        <v>123</v>
      </c>
      <c r="W44" s="14" t="s">
        <v>147</v>
      </c>
      <c r="X44" s="15" t="s">
        <v>82</v>
      </c>
      <c r="Y44" s="13"/>
      <c r="Z44" s="14"/>
      <c r="AA44" s="14"/>
      <c r="AB44" s="15"/>
      <c r="AC44" s="13">
        <v>39</v>
      </c>
      <c r="AD44" s="14" t="s">
        <v>91</v>
      </c>
      <c r="AE44" s="14" t="s">
        <v>164</v>
      </c>
      <c r="AF44" s="15" t="s">
        <v>82</v>
      </c>
      <c r="AG44" s="13">
        <v>39</v>
      </c>
      <c r="AH44" s="14" t="s">
        <v>91</v>
      </c>
      <c r="AI44" s="14" t="s">
        <v>164</v>
      </c>
      <c r="AJ44" s="15" t="s">
        <v>82</v>
      </c>
      <c r="AK44" s="13"/>
      <c r="AL44" s="15"/>
      <c r="AM44" s="15"/>
      <c r="AN44" s="15"/>
      <c r="AO44" s="13">
        <v>39</v>
      </c>
      <c r="AP44" s="14" t="s">
        <v>91</v>
      </c>
      <c r="AQ44" s="14" t="s">
        <v>164</v>
      </c>
      <c r="AR44" s="15" t="s">
        <v>87</v>
      </c>
      <c r="AS44" s="13">
        <v>39</v>
      </c>
      <c r="AT44" s="14" t="s">
        <v>125</v>
      </c>
      <c r="AU44" s="14" t="s">
        <v>172</v>
      </c>
      <c r="AV44" s="15" t="s">
        <v>87</v>
      </c>
      <c r="AW44" s="13">
        <v>39</v>
      </c>
      <c r="AX44" s="14" t="s">
        <v>91</v>
      </c>
      <c r="AY44" s="14" t="s">
        <v>164</v>
      </c>
      <c r="AZ44" s="15" t="s">
        <v>87</v>
      </c>
      <c r="BA44" s="13">
        <v>39</v>
      </c>
      <c r="BB44" s="14" t="s">
        <v>91</v>
      </c>
      <c r="BC44" s="14" t="s">
        <v>164</v>
      </c>
      <c r="BD44" s="15" t="s">
        <v>87</v>
      </c>
      <c r="BE44" s="13">
        <v>39</v>
      </c>
      <c r="BF44" s="14" t="s">
        <v>91</v>
      </c>
      <c r="BG44" s="14" t="s">
        <v>164</v>
      </c>
      <c r="BH44" s="15" t="s">
        <v>87</v>
      </c>
      <c r="BI44" s="13">
        <v>39</v>
      </c>
      <c r="BJ44" s="14" t="s">
        <v>97</v>
      </c>
      <c r="BK44" s="14" t="s">
        <v>174</v>
      </c>
      <c r="BL44" s="15" t="s">
        <v>87</v>
      </c>
      <c r="BM44" s="13">
        <v>39</v>
      </c>
      <c r="BN44" s="14" t="s">
        <v>91</v>
      </c>
      <c r="BO44" s="14" t="s">
        <v>164</v>
      </c>
      <c r="BP44" s="15" t="s">
        <v>87</v>
      </c>
      <c r="BQ44" s="13">
        <v>39</v>
      </c>
      <c r="BR44" s="14" t="s">
        <v>125</v>
      </c>
      <c r="BS44" s="14" t="s">
        <v>172</v>
      </c>
      <c r="BT44" s="15" t="s">
        <v>48</v>
      </c>
      <c r="BU44" s="13">
        <v>39</v>
      </c>
      <c r="BV44" s="14" t="s">
        <v>91</v>
      </c>
      <c r="BW44" s="14" t="s">
        <v>164</v>
      </c>
      <c r="BX44" s="15" t="s">
        <v>48</v>
      </c>
      <c r="BY44" s="13">
        <v>39</v>
      </c>
      <c r="BZ44" s="18" t="s">
        <v>128</v>
      </c>
      <c r="CA44" s="19" t="s">
        <v>161</v>
      </c>
      <c r="CB44" s="15" t="s">
        <v>52</v>
      </c>
    </row>
    <row r="45" spans="1:80" ht="31.5" x14ac:dyDescent="0.2">
      <c r="A45" s="13">
        <v>40</v>
      </c>
      <c r="B45" s="14" t="s">
        <v>128</v>
      </c>
      <c r="C45" s="14" t="s">
        <v>154</v>
      </c>
      <c r="D45" s="15" t="s">
        <v>80</v>
      </c>
      <c r="E45" s="13"/>
      <c r="F45" s="14"/>
      <c r="G45" s="14"/>
      <c r="H45" s="15"/>
      <c r="I45" s="13"/>
      <c r="J45" s="14"/>
      <c r="K45" s="14"/>
      <c r="L45" s="15"/>
      <c r="M45" s="13">
        <v>40</v>
      </c>
      <c r="N45" s="14" t="s">
        <v>91</v>
      </c>
      <c r="O45" s="14" t="s">
        <v>142</v>
      </c>
      <c r="P45" s="15" t="s">
        <v>81</v>
      </c>
      <c r="Q45" s="13">
        <v>40</v>
      </c>
      <c r="R45" s="14" t="s">
        <v>91</v>
      </c>
      <c r="S45" s="14" t="s">
        <v>142</v>
      </c>
      <c r="T45" s="15" t="s">
        <v>81</v>
      </c>
      <c r="U45" s="13">
        <v>40</v>
      </c>
      <c r="V45" s="14" t="s">
        <v>123</v>
      </c>
      <c r="W45" s="14" t="s">
        <v>145</v>
      </c>
      <c r="X45" s="15" t="s">
        <v>82</v>
      </c>
      <c r="Y45" s="13"/>
      <c r="Z45" s="14"/>
      <c r="AA45" s="14"/>
      <c r="AB45" s="15"/>
      <c r="AC45" s="13">
        <v>40</v>
      </c>
      <c r="AD45" s="14" t="s">
        <v>91</v>
      </c>
      <c r="AE45" s="14" t="s">
        <v>142</v>
      </c>
      <c r="AF45" s="15" t="s">
        <v>82</v>
      </c>
      <c r="AG45" s="13">
        <v>40</v>
      </c>
      <c r="AH45" s="14" t="s">
        <v>91</v>
      </c>
      <c r="AI45" s="14" t="s">
        <v>142</v>
      </c>
      <c r="AJ45" s="15" t="s">
        <v>82</v>
      </c>
      <c r="AK45" s="13"/>
      <c r="AL45" s="15"/>
      <c r="AM45" s="15"/>
      <c r="AN45" s="15"/>
      <c r="AO45" s="13">
        <v>40</v>
      </c>
      <c r="AP45" s="14" t="s">
        <v>91</v>
      </c>
      <c r="AQ45" s="14" t="s">
        <v>142</v>
      </c>
      <c r="AR45" s="15" t="s">
        <v>87</v>
      </c>
      <c r="AS45" s="13">
        <v>40</v>
      </c>
      <c r="AT45" s="14" t="s">
        <v>128</v>
      </c>
      <c r="AU45" s="14" t="s">
        <v>154</v>
      </c>
      <c r="AV45" s="15" t="s">
        <v>87</v>
      </c>
      <c r="AW45" s="13">
        <v>40</v>
      </c>
      <c r="AX45" s="14" t="s">
        <v>91</v>
      </c>
      <c r="AY45" s="14" t="s">
        <v>142</v>
      </c>
      <c r="AZ45" s="15" t="s">
        <v>87</v>
      </c>
      <c r="BA45" s="13">
        <v>40</v>
      </c>
      <c r="BB45" s="14" t="s">
        <v>91</v>
      </c>
      <c r="BC45" s="14" t="s">
        <v>142</v>
      </c>
      <c r="BD45" s="15" t="s">
        <v>87</v>
      </c>
      <c r="BE45" s="13">
        <v>40</v>
      </c>
      <c r="BF45" s="14" t="s">
        <v>91</v>
      </c>
      <c r="BG45" s="14" t="s">
        <v>142</v>
      </c>
      <c r="BH45" s="15" t="s">
        <v>87</v>
      </c>
      <c r="BI45" s="13">
        <v>40</v>
      </c>
      <c r="BJ45" s="14" t="s">
        <v>97</v>
      </c>
      <c r="BK45" s="14" t="s">
        <v>175</v>
      </c>
      <c r="BL45" s="15" t="s">
        <v>87</v>
      </c>
      <c r="BM45" s="13">
        <v>40</v>
      </c>
      <c r="BN45" s="14" t="s">
        <v>91</v>
      </c>
      <c r="BO45" s="14" t="s">
        <v>142</v>
      </c>
      <c r="BP45" s="15" t="s">
        <v>87</v>
      </c>
      <c r="BQ45" s="13">
        <v>40</v>
      </c>
      <c r="BR45" s="14" t="s">
        <v>128</v>
      </c>
      <c r="BS45" s="14" t="s">
        <v>154</v>
      </c>
      <c r="BT45" s="15" t="s">
        <v>48</v>
      </c>
      <c r="BU45" s="13">
        <v>40</v>
      </c>
      <c r="BV45" s="14" t="s">
        <v>91</v>
      </c>
      <c r="BW45" s="14" t="s">
        <v>142</v>
      </c>
      <c r="BX45" s="15" t="s">
        <v>48</v>
      </c>
      <c r="BY45" s="13">
        <v>40</v>
      </c>
      <c r="BZ45" s="18" t="s">
        <v>128</v>
      </c>
      <c r="CA45" s="19" t="s">
        <v>177</v>
      </c>
      <c r="CB45" s="15" t="s">
        <v>52</v>
      </c>
    </row>
    <row r="46" spans="1:80" ht="31.5" x14ac:dyDescent="0.2">
      <c r="A46" s="13">
        <v>41</v>
      </c>
      <c r="B46" s="14" t="s">
        <v>128</v>
      </c>
      <c r="C46" s="14" t="s">
        <v>156</v>
      </c>
      <c r="D46" s="15" t="s">
        <v>80</v>
      </c>
      <c r="E46" s="13"/>
      <c r="F46" s="14"/>
      <c r="G46" s="14"/>
      <c r="H46" s="15"/>
      <c r="I46" s="13"/>
      <c r="J46" s="14"/>
      <c r="K46" s="14"/>
      <c r="L46" s="15"/>
      <c r="M46" s="13">
        <v>41</v>
      </c>
      <c r="N46" s="14" t="s">
        <v>91</v>
      </c>
      <c r="O46" s="14" t="s">
        <v>144</v>
      </c>
      <c r="P46" s="15" t="s">
        <v>81</v>
      </c>
      <c r="Q46" s="13">
        <v>41</v>
      </c>
      <c r="R46" s="14" t="s">
        <v>91</v>
      </c>
      <c r="S46" s="14" t="s">
        <v>144</v>
      </c>
      <c r="T46" s="15" t="s">
        <v>81</v>
      </c>
      <c r="U46" s="13">
        <v>41</v>
      </c>
      <c r="V46" s="14" t="s">
        <v>123</v>
      </c>
      <c r="W46" s="14" t="s">
        <v>169</v>
      </c>
      <c r="X46" s="15" t="s">
        <v>82</v>
      </c>
      <c r="Y46" s="13"/>
      <c r="Z46" s="14"/>
      <c r="AA46" s="14"/>
      <c r="AB46" s="15"/>
      <c r="AC46" s="13">
        <v>41</v>
      </c>
      <c r="AD46" s="14" t="s">
        <v>91</v>
      </c>
      <c r="AE46" s="14" t="s">
        <v>144</v>
      </c>
      <c r="AF46" s="15" t="s">
        <v>82</v>
      </c>
      <c r="AG46" s="13">
        <v>41</v>
      </c>
      <c r="AH46" s="14" t="s">
        <v>91</v>
      </c>
      <c r="AI46" s="14" t="s">
        <v>144</v>
      </c>
      <c r="AJ46" s="15" t="s">
        <v>82</v>
      </c>
      <c r="AK46" s="13"/>
      <c r="AL46" s="15"/>
      <c r="AM46" s="15"/>
      <c r="AN46" s="15"/>
      <c r="AO46" s="13">
        <v>41</v>
      </c>
      <c r="AP46" s="14" t="s">
        <v>91</v>
      </c>
      <c r="AQ46" s="14" t="s">
        <v>144</v>
      </c>
      <c r="AR46" s="15" t="s">
        <v>87</v>
      </c>
      <c r="AS46" s="13">
        <v>41</v>
      </c>
      <c r="AT46" s="14" t="s">
        <v>128</v>
      </c>
      <c r="AU46" s="14" t="s">
        <v>156</v>
      </c>
      <c r="AV46" s="15" t="s">
        <v>87</v>
      </c>
      <c r="AW46" s="13">
        <v>41</v>
      </c>
      <c r="AX46" s="14" t="s">
        <v>91</v>
      </c>
      <c r="AY46" s="14" t="s">
        <v>144</v>
      </c>
      <c r="AZ46" s="15" t="s">
        <v>87</v>
      </c>
      <c r="BA46" s="13">
        <v>41</v>
      </c>
      <c r="BB46" s="14" t="s">
        <v>91</v>
      </c>
      <c r="BC46" s="14" t="s">
        <v>144</v>
      </c>
      <c r="BD46" s="15" t="s">
        <v>87</v>
      </c>
      <c r="BE46" s="13">
        <v>41</v>
      </c>
      <c r="BF46" s="14" t="s">
        <v>91</v>
      </c>
      <c r="BG46" s="14" t="s">
        <v>144</v>
      </c>
      <c r="BH46" s="15" t="s">
        <v>87</v>
      </c>
      <c r="BI46" s="13">
        <v>41</v>
      </c>
      <c r="BJ46" s="14" t="s">
        <v>97</v>
      </c>
      <c r="BK46" s="14" t="s">
        <v>176</v>
      </c>
      <c r="BL46" s="15" t="s">
        <v>87</v>
      </c>
      <c r="BM46" s="13">
        <v>41</v>
      </c>
      <c r="BN46" s="14" t="s">
        <v>91</v>
      </c>
      <c r="BO46" s="14" t="s">
        <v>144</v>
      </c>
      <c r="BP46" s="15" t="s">
        <v>87</v>
      </c>
      <c r="BQ46" s="13">
        <v>41</v>
      </c>
      <c r="BR46" s="14" t="s">
        <v>128</v>
      </c>
      <c r="BS46" s="14" t="s">
        <v>156</v>
      </c>
      <c r="BT46" s="15" t="s">
        <v>48</v>
      </c>
      <c r="BU46" s="13">
        <v>41</v>
      </c>
      <c r="BV46" s="14" t="s">
        <v>91</v>
      </c>
      <c r="BW46" s="14" t="s">
        <v>144</v>
      </c>
      <c r="BX46" s="15" t="s">
        <v>48</v>
      </c>
      <c r="BY46" s="13">
        <v>41</v>
      </c>
      <c r="BZ46" s="18" t="s">
        <v>128</v>
      </c>
      <c r="CA46" s="19" t="s">
        <v>178</v>
      </c>
      <c r="CB46" s="15" t="s">
        <v>52</v>
      </c>
    </row>
    <row r="47" spans="1:80" ht="31.5" x14ac:dyDescent="0.2">
      <c r="A47" s="13">
        <v>42</v>
      </c>
      <c r="B47" s="14" t="s">
        <v>128</v>
      </c>
      <c r="C47" s="14" t="s">
        <v>158</v>
      </c>
      <c r="D47" s="15" t="s">
        <v>80</v>
      </c>
      <c r="E47" s="13"/>
      <c r="F47" s="14"/>
      <c r="G47" s="14"/>
      <c r="H47" s="15"/>
      <c r="I47" s="13"/>
      <c r="J47" s="14"/>
      <c r="K47" s="14"/>
      <c r="L47" s="15"/>
      <c r="M47" s="13">
        <v>42</v>
      </c>
      <c r="N47" s="14" t="s">
        <v>91</v>
      </c>
      <c r="O47" s="14" t="s">
        <v>173</v>
      </c>
      <c r="P47" s="15" t="s">
        <v>81</v>
      </c>
      <c r="Q47" s="13">
        <v>42</v>
      </c>
      <c r="R47" s="14" t="s">
        <v>91</v>
      </c>
      <c r="S47" s="14" t="s">
        <v>173</v>
      </c>
      <c r="T47" s="15" t="s">
        <v>81</v>
      </c>
      <c r="U47" s="13">
        <v>42</v>
      </c>
      <c r="V47" s="14" t="s">
        <v>123</v>
      </c>
      <c r="W47" s="14" t="s">
        <v>124</v>
      </c>
      <c r="X47" s="15" t="s">
        <v>82</v>
      </c>
      <c r="Y47" s="13"/>
      <c r="Z47" s="14"/>
      <c r="AA47" s="14"/>
      <c r="AB47" s="15"/>
      <c r="AC47" s="13">
        <v>42</v>
      </c>
      <c r="AD47" s="14" t="s">
        <v>91</v>
      </c>
      <c r="AE47" s="14" t="s">
        <v>173</v>
      </c>
      <c r="AF47" s="15" t="s">
        <v>82</v>
      </c>
      <c r="AG47" s="13">
        <v>42</v>
      </c>
      <c r="AH47" s="14" t="s">
        <v>91</v>
      </c>
      <c r="AI47" s="14" t="s">
        <v>173</v>
      </c>
      <c r="AJ47" s="15" t="s">
        <v>82</v>
      </c>
      <c r="AK47" s="13"/>
      <c r="AL47" s="15"/>
      <c r="AM47" s="15"/>
      <c r="AN47" s="15"/>
      <c r="AO47" s="13">
        <v>42</v>
      </c>
      <c r="AP47" s="14" t="s">
        <v>91</v>
      </c>
      <c r="AQ47" s="14" t="s">
        <v>173</v>
      </c>
      <c r="AR47" s="15" t="s">
        <v>87</v>
      </c>
      <c r="AS47" s="13">
        <v>42</v>
      </c>
      <c r="AT47" s="14" t="s">
        <v>128</v>
      </c>
      <c r="AU47" s="14" t="s">
        <v>158</v>
      </c>
      <c r="AV47" s="15" t="s">
        <v>87</v>
      </c>
      <c r="AW47" s="13">
        <v>42</v>
      </c>
      <c r="AX47" s="14" t="s">
        <v>91</v>
      </c>
      <c r="AY47" s="14" t="s">
        <v>173</v>
      </c>
      <c r="AZ47" s="15" t="s">
        <v>87</v>
      </c>
      <c r="BA47" s="13">
        <v>42</v>
      </c>
      <c r="BB47" s="14" t="s">
        <v>91</v>
      </c>
      <c r="BC47" s="14" t="s">
        <v>173</v>
      </c>
      <c r="BD47" s="15" t="s">
        <v>87</v>
      </c>
      <c r="BE47" s="13">
        <v>42</v>
      </c>
      <c r="BF47" s="14" t="s">
        <v>91</v>
      </c>
      <c r="BG47" s="14" t="s">
        <v>173</v>
      </c>
      <c r="BH47" s="15" t="s">
        <v>87</v>
      </c>
      <c r="BI47" s="13">
        <v>42</v>
      </c>
      <c r="BJ47" s="14" t="s">
        <v>135</v>
      </c>
      <c r="BK47" s="14" t="s">
        <v>136</v>
      </c>
      <c r="BL47" s="15" t="s">
        <v>87</v>
      </c>
      <c r="BM47" s="13">
        <v>42</v>
      </c>
      <c r="BN47" s="14" t="s">
        <v>91</v>
      </c>
      <c r="BO47" s="14" t="s">
        <v>173</v>
      </c>
      <c r="BP47" s="15" t="s">
        <v>87</v>
      </c>
      <c r="BQ47" s="13">
        <v>42</v>
      </c>
      <c r="BR47" s="14" t="s">
        <v>128</v>
      </c>
      <c r="BS47" s="14" t="s">
        <v>158</v>
      </c>
      <c r="BT47" s="15" t="s">
        <v>48</v>
      </c>
      <c r="BU47" s="13">
        <v>42</v>
      </c>
      <c r="BV47" s="14" t="s">
        <v>91</v>
      </c>
      <c r="BW47" s="14" t="s">
        <v>173</v>
      </c>
      <c r="BX47" s="15" t="s">
        <v>48</v>
      </c>
      <c r="BY47" s="13">
        <v>42</v>
      </c>
      <c r="BZ47" s="18" t="s">
        <v>128</v>
      </c>
      <c r="CA47" s="19" t="s">
        <v>179</v>
      </c>
      <c r="CB47" s="15" t="s">
        <v>52</v>
      </c>
    </row>
    <row r="48" spans="1:80" ht="31.5" x14ac:dyDescent="0.2">
      <c r="A48" s="13">
        <v>43</v>
      </c>
      <c r="B48" s="14" t="s">
        <v>128</v>
      </c>
      <c r="C48" s="14" t="s">
        <v>161</v>
      </c>
      <c r="D48" s="15" t="s">
        <v>80</v>
      </c>
      <c r="E48" s="13"/>
      <c r="F48" s="14"/>
      <c r="G48" s="14"/>
      <c r="H48" s="15"/>
      <c r="I48" s="13"/>
      <c r="J48" s="14"/>
      <c r="K48" s="14"/>
      <c r="L48" s="15"/>
      <c r="M48" s="13">
        <v>43</v>
      </c>
      <c r="N48" s="14" t="s">
        <v>123</v>
      </c>
      <c r="O48" s="14" t="s">
        <v>147</v>
      </c>
      <c r="P48" s="15" t="s">
        <v>81</v>
      </c>
      <c r="Q48" s="13">
        <v>43</v>
      </c>
      <c r="R48" s="14" t="s">
        <v>123</v>
      </c>
      <c r="S48" s="14" t="s">
        <v>147</v>
      </c>
      <c r="T48" s="15" t="s">
        <v>81</v>
      </c>
      <c r="U48" s="13">
        <v>43</v>
      </c>
      <c r="V48" s="14" t="s">
        <v>149</v>
      </c>
      <c r="W48" s="14" t="s">
        <v>150</v>
      </c>
      <c r="X48" s="15" t="s">
        <v>82</v>
      </c>
      <c r="Y48" s="13"/>
      <c r="Z48" s="14"/>
      <c r="AA48" s="14"/>
      <c r="AB48" s="15"/>
      <c r="AC48" s="13">
        <v>43</v>
      </c>
      <c r="AD48" s="14" t="s">
        <v>123</v>
      </c>
      <c r="AE48" s="14" t="s">
        <v>147</v>
      </c>
      <c r="AF48" s="15" t="s">
        <v>82</v>
      </c>
      <c r="AG48" s="13">
        <v>43</v>
      </c>
      <c r="AH48" s="14" t="s">
        <v>123</v>
      </c>
      <c r="AI48" s="14" t="s">
        <v>147</v>
      </c>
      <c r="AJ48" s="15" t="s">
        <v>82</v>
      </c>
      <c r="AK48" s="13"/>
      <c r="AL48" s="15"/>
      <c r="AM48" s="15"/>
      <c r="AN48" s="15"/>
      <c r="AO48" s="13">
        <v>43</v>
      </c>
      <c r="AP48" s="14" t="s">
        <v>123</v>
      </c>
      <c r="AQ48" s="14" t="s">
        <v>147</v>
      </c>
      <c r="AR48" s="15" t="s">
        <v>87</v>
      </c>
      <c r="AS48" s="13">
        <v>43</v>
      </c>
      <c r="AT48" s="14" t="s">
        <v>128</v>
      </c>
      <c r="AU48" s="14" t="s">
        <v>161</v>
      </c>
      <c r="AV48" s="15" t="s">
        <v>87</v>
      </c>
      <c r="AW48" s="13">
        <v>43</v>
      </c>
      <c r="AX48" s="14" t="s">
        <v>123</v>
      </c>
      <c r="AY48" s="14" t="s">
        <v>147</v>
      </c>
      <c r="AZ48" s="15" t="s">
        <v>87</v>
      </c>
      <c r="BA48" s="13">
        <v>43</v>
      </c>
      <c r="BB48" s="14" t="s">
        <v>123</v>
      </c>
      <c r="BC48" s="14" t="s">
        <v>147</v>
      </c>
      <c r="BD48" s="15" t="s">
        <v>87</v>
      </c>
      <c r="BE48" s="13">
        <v>43</v>
      </c>
      <c r="BF48" s="14" t="s">
        <v>123</v>
      </c>
      <c r="BG48" s="14" t="s">
        <v>147</v>
      </c>
      <c r="BH48" s="15" t="s">
        <v>87</v>
      </c>
      <c r="BI48" s="13"/>
      <c r="BJ48" s="14"/>
      <c r="BK48" s="14"/>
      <c r="BL48" s="15"/>
      <c r="BM48" s="13">
        <v>43</v>
      </c>
      <c r="BN48" s="14" t="s">
        <v>123</v>
      </c>
      <c r="BO48" s="14" t="s">
        <v>147</v>
      </c>
      <c r="BP48" s="15" t="s">
        <v>87</v>
      </c>
      <c r="BQ48" s="13">
        <v>43</v>
      </c>
      <c r="BR48" s="14" t="s">
        <v>128</v>
      </c>
      <c r="BS48" s="14" t="s">
        <v>161</v>
      </c>
      <c r="BT48" s="15" t="s">
        <v>48</v>
      </c>
      <c r="BU48" s="13">
        <v>43</v>
      </c>
      <c r="BV48" s="14" t="s">
        <v>123</v>
      </c>
      <c r="BW48" s="14" t="s">
        <v>147</v>
      </c>
      <c r="BX48" s="15" t="s">
        <v>48</v>
      </c>
      <c r="BY48" s="13">
        <v>43</v>
      </c>
      <c r="BZ48" s="18" t="s">
        <v>131</v>
      </c>
      <c r="CA48" s="19" t="s">
        <v>180</v>
      </c>
      <c r="CB48" s="15" t="s">
        <v>52</v>
      </c>
    </row>
    <row r="49" spans="1:80" ht="30" x14ac:dyDescent="0.2">
      <c r="A49" s="13">
        <v>44</v>
      </c>
      <c r="B49" s="14" t="s">
        <v>128</v>
      </c>
      <c r="C49" s="14" t="s">
        <v>177</v>
      </c>
      <c r="D49" s="15" t="s">
        <v>80</v>
      </c>
      <c r="E49" s="13"/>
      <c r="F49" s="14"/>
      <c r="G49" s="14"/>
      <c r="H49" s="15"/>
      <c r="I49" s="13"/>
      <c r="J49" s="14"/>
      <c r="K49" s="14"/>
      <c r="L49" s="15"/>
      <c r="M49" s="13">
        <v>44</v>
      </c>
      <c r="N49" s="14" t="s">
        <v>123</v>
      </c>
      <c r="O49" s="14" t="s">
        <v>145</v>
      </c>
      <c r="P49" s="15" t="s">
        <v>81</v>
      </c>
      <c r="Q49" s="13">
        <v>44</v>
      </c>
      <c r="R49" s="14" t="s">
        <v>123</v>
      </c>
      <c r="S49" s="14" t="s">
        <v>145</v>
      </c>
      <c r="T49" s="15" t="s">
        <v>81</v>
      </c>
      <c r="U49" s="13">
        <v>44</v>
      </c>
      <c r="V49" s="14" t="s">
        <v>151</v>
      </c>
      <c r="W49" s="14" t="s">
        <v>168</v>
      </c>
      <c r="X49" s="15" t="s">
        <v>82</v>
      </c>
      <c r="Y49" s="13"/>
      <c r="Z49" s="14"/>
      <c r="AA49" s="14"/>
      <c r="AB49" s="15"/>
      <c r="AC49" s="13">
        <v>44</v>
      </c>
      <c r="AD49" s="14" t="s">
        <v>123</v>
      </c>
      <c r="AE49" s="14" t="s">
        <v>145</v>
      </c>
      <c r="AF49" s="15" t="s">
        <v>82</v>
      </c>
      <c r="AG49" s="13">
        <v>44</v>
      </c>
      <c r="AH49" s="14" t="s">
        <v>123</v>
      </c>
      <c r="AI49" s="14" t="s">
        <v>145</v>
      </c>
      <c r="AJ49" s="15" t="s">
        <v>82</v>
      </c>
      <c r="AK49" s="13"/>
      <c r="AL49" s="15"/>
      <c r="AM49" s="15"/>
      <c r="AN49" s="15"/>
      <c r="AO49" s="13">
        <v>44</v>
      </c>
      <c r="AP49" s="14" t="s">
        <v>123</v>
      </c>
      <c r="AQ49" s="14" t="s">
        <v>145</v>
      </c>
      <c r="AR49" s="15" t="s">
        <v>87</v>
      </c>
      <c r="AS49" s="13">
        <v>44</v>
      </c>
      <c r="AT49" s="14" t="s">
        <v>128</v>
      </c>
      <c r="AU49" s="14" t="s">
        <v>177</v>
      </c>
      <c r="AV49" s="15" t="s">
        <v>87</v>
      </c>
      <c r="AW49" s="13">
        <v>44</v>
      </c>
      <c r="AX49" s="14" t="s">
        <v>123</v>
      </c>
      <c r="AY49" s="14" t="s">
        <v>145</v>
      </c>
      <c r="AZ49" s="15" t="s">
        <v>87</v>
      </c>
      <c r="BA49" s="13">
        <v>44</v>
      </c>
      <c r="BB49" s="14" t="s">
        <v>123</v>
      </c>
      <c r="BC49" s="14" t="s">
        <v>145</v>
      </c>
      <c r="BD49" s="15" t="s">
        <v>87</v>
      </c>
      <c r="BE49" s="13">
        <v>44</v>
      </c>
      <c r="BF49" s="14" t="s">
        <v>123</v>
      </c>
      <c r="BG49" s="14" t="s">
        <v>145</v>
      </c>
      <c r="BH49" s="15" t="s">
        <v>87</v>
      </c>
      <c r="BI49" s="13"/>
      <c r="BJ49" s="14"/>
      <c r="BK49" s="14"/>
      <c r="BL49" s="15"/>
      <c r="BM49" s="13">
        <v>44</v>
      </c>
      <c r="BN49" s="14" t="s">
        <v>123</v>
      </c>
      <c r="BO49" s="14" t="s">
        <v>145</v>
      </c>
      <c r="BP49" s="15" t="s">
        <v>87</v>
      </c>
      <c r="BQ49" s="13">
        <v>44</v>
      </c>
      <c r="BR49" s="14" t="s">
        <v>128</v>
      </c>
      <c r="BS49" s="14" t="s">
        <v>177</v>
      </c>
      <c r="BT49" s="15" t="s">
        <v>48</v>
      </c>
      <c r="BU49" s="13">
        <v>44</v>
      </c>
      <c r="BV49" s="14" t="s">
        <v>123</v>
      </c>
      <c r="BW49" s="14" t="s">
        <v>145</v>
      </c>
      <c r="BX49" s="15" t="s">
        <v>48</v>
      </c>
      <c r="BY49" s="13">
        <v>44</v>
      </c>
      <c r="BZ49" s="18" t="s">
        <v>131</v>
      </c>
      <c r="CA49" s="19" t="s">
        <v>132</v>
      </c>
      <c r="CB49" s="15" t="s">
        <v>52</v>
      </c>
    </row>
    <row r="50" spans="1:80" ht="31.5" x14ac:dyDescent="0.2">
      <c r="A50" s="13">
        <v>45</v>
      </c>
      <c r="B50" s="14" t="s">
        <v>128</v>
      </c>
      <c r="C50" s="14" t="s">
        <v>181</v>
      </c>
      <c r="D50" s="15" t="s">
        <v>80</v>
      </c>
      <c r="E50" s="13"/>
      <c r="F50" s="14"/>
      <c r="G50" s="14"/>
      <c r="H50" s="15"/>
      <c r="I50" s="13"/>
      <c r="J50" s="14"/>
      <c r="K50" s="14"/>
      <c r="L50" s="15"/>
      <c r="M50" s="13">
        <v>45</v>
      </c>
      <c r="N50" s="14" t="s">
        <v>123</v>
      </c>
      <c r="O50" s="14" t="s">
        <v>169</v>
      </c>
      <c r="P50" s="15" t="s">
        <v>81</v>
      </c>
      <c r="Q50" s="13">
        <v>45</v>
      </c>
      <c r="R50" s="14" t="s">
        <v>123</v>
      </c>
      <c r="S50" s="14" t="s">
        <v>169</v>
      </c>
      <c r="T50" s="15" t="s">
        <v>81</v>
      </c>
      <c r="U50" s="13">
        <v>45</v>
      </c>
      <c r="V50" s="14" t="s">
        <v>151</v>
      </c>
      <c r="W50" s="14" t="s">
        <v>152</v>
      </c>
      <c r="X50" s="15" t="s">
        <v>82</v>
      </c>
      <c r="Y50" s="13"/>
      <c r="Z50" s="14"/>
      <c r="AA50" s="14"/>
      <c r="AB50" s="15"/>
      <c r="AC50" s="13">
        <v>45</v>
      </c>
      <c r="AD50" s="14" t="s">
        <v>123</v>
      </c>
      <c r="AE50" s="14" t="s">
        <v>169</v>
      </c>
      <c r="AF50" s="15" t="s">
        <v>82</v>
      </c>
      <c r="AG50" s="13">
        <v>45</v>
      </c>
      <c r="AH50" s="14" t="s">
        <v>123</v>
      </c>
      <c r="AI50" s="14" t="s">
        <v>169</v>
      </c>
      <c r="AJ50" s="15" t="s">
        <v>82</v>
      </c>
      <c r="AK50" s="13"/>
      <c r="AL50" s="15"/>
      <c r="AM50" s="15"/>
      <c r="AN50" s="15"/>
      <c r="AO50" s="13">
        <v>45</v>
      </c>
      <c r="AP50" s="14" t="s">
        <v>123</v>
      </c>
      <c r="AQ50" s="14" t="s">
        <v>169</v>
      </c>
      <c r="AR50" s="15" t="s">
        <v>87</v>
      </c>
      <c r="AS50" s="13">
        <v>45</v>
      </c>
      <c r="AT50" s="14" t="s">
        <v>128</v>
      </c>
      <c r="AU50" s="14" t="s">
        <v>181</v>
      </c>
      <c r="AV50" s="15" t="s">
        <v>87</v>
      </c>
      <c r="AW50" s="13">
        <v>45</v>
      </c>
      <c r="AX50" s="14" t="s">
        <v>123</v>
      </c>
      <c r="AY50" s="14" t="s">
        <v>169</v>
      </c>
      <c r="AZ50" s="15" t="s">
        <v>87</v>
      </c>
      <c r="BA50" s="13">
        <v>45</v>
      </c>
      <c r="BB50" s="14" t="s">
        <v>123</v>
      </c>
      <c r="BC50" s="14" t="s">
        <v>169</v>
      </c>
      <c r="BD50" s="15" t="s">
        <v>87</v>
      </c>
      <c r="BE50" s="13">
        <v>45</v>
      </c>
      <c r="BF50" s="14" t="s">
        <v>123</v>
      </c>
      <c r="BG50" s="14" t="s">
        <v>169</v>
      </c>
      <c r="BH50" s="15" t="s">
        <v>87</v>
      </c>
      <c r="BI50" s="13"/>
      <c r="BJ50" s="14"/>
      <c r="BK50" s="14"/>
      <c r="BL50" s="15"/>
      <c r="BM50" s="13">
        <v>45</v>
      </c>
      <c r="BN50" s="14" t="s">
        <v>123</v>
      </c>
      <c r="BO50" s="14" t="s">
        <v>169</v>
      </c>
      <c r="BP50" s="15" t="s">
        <v>87</v>
      </c>
      <c r="BQ50" s="13">
        <v>45</v>
      </c>
      <c r="BR50" s="14" t="s">
        <v>128</v>
      </c>
      <c r="BS50" s="14" t="s">
        <v>181</v>
      </c>
      <c r="BT50" s="15" t="s">
        <v>48</v>
      </c>
      <c r="BU50" s="13">
        <v>45</v>
      </c>
      <c r="BV50" s="14" t="s">
        <v>123</v>
      </c>
      <c r="BW50" s="14" t="s">
        <v>169</v>
      </c>
      <c r="BX50" s="15" t="s">
        <v>48</v>
      </c>
      <c r="BY50" s="13">
        <v>45</v>
      </c>
      <c r="BZ50" s="18" t="s">
        <v>97</v>
      </c>
      <c r="CA50" s="19" t="s">
        <v>133</v>
      </c>
      <c r="CB50" s="15" t="s">
        <v>52</v>
      </c>
    </row>
    <row r="51" spans="1:80" ht="31.5" x14ac:dyDescent="0.2">
      <c r="A51" s="13">
        <v>46</v>
      </c>
      <c r="B51" s="14" t="s">
        <v>128</v>
      </c>
      <c r="C51" s="14" t="s">
        <v>129</v>
      </c>
      <c r="D51" s="15" t="s">
        <v>80</v>
      </c>
      <c r="E51" s="13"/>
      <c r="F51" s="14"/>
      <c r="G51" s="14"/>
      <c r="H51" s="15"/>
      <c r="I51" s="13"/>
      <c r="J51" s="14"/>
      <c r="K51" s="14"/>
      <c r="L51" s="15"/>
      <c r="M51" s="13">
        <v>46</v>
      </c>
      <c r="N51" s="14" t="s">
        <v>123</v>
      </c>
      <c r="O51" s="14" t="s">
        <v>166</v>
      </c>
      <c r="P51" s="15" t="s">
        <v>81</v>
      </c>
      <c r="Q51" s="13">
        <v>46</v>
      </c>
      <c r="R51" s="14" t="s">
        <v>123</v>
      </c>
      <c r="S51" s="14" t="s">
        <v>166</v>
      </c>
      <c r="T51" s="15" t="s">
        <v>81</v>
      </c>
      <c r="U51" s="13">
        <v>46</v>
      </c>
      <c r="V51" s="14" t="s">
        <v>125</v>
      </c>
      <c r="W51" s="14" t="s">
        <v>126</v>
      </c>
      <c r="X51" s="15" t="s">
        <v>82</v>
      </c>
      <c r="Y51" s="13"/>
      <c r="Z51" s="14"/>
      <c r="AA51" s="14"/>
      <c r="AB51" s="15"/>
      <c r="AC51" s="13">
        <v>46</v>
      </c>
      <c r="AD51" s="14" t="s">
        <v>123</v>
      </c>
      <c r="AE51" s="14" t="s">
        <v>166</v>
      </c>
      <c r="AF51" s="15" t="s">
        <v>82</v>
      </c>
      <c r="AG51" s="13">
        <v>46</v>
      </c>
      <c r="AH51" s="14" t="s">
        <v>123</v>
      </c>
      <c r="AI51" s="14" t="s">
        <v>166</v>
      </c>
      <c r="AJ51" s="15" t="s">
        <v>82</v>
      </c>
      <c r="AK51" s="13"/>
      <c r="AL51" s="15"/>
      <c r="AM51" s="15"/>
      <c r="AN51" s="15"/>
      <c r="AO51" s="13">
        <v>46</v>
      </c>
      <c r="AP51" s="14" t="s">
        <v>123</v>
      </c>
      <c r="AQ51" s="14" t="s">
        <v>166</v>
      </c>
      <c r="AR51" s="15" t="s">
        <v>87</v>
      </c>
      <c r="AS51" s="13">
        <v>46</v>
      </c>
      <c r="AT51" s="14" t="s">
        <v>128</v>
      </c>
      <c r="AU51" s="14" t="s">
        <v>178</v>
      </c>
      <c r="AV51" s="15" t="s">
        <v>87</v>
      </c>
      <c r="AW51" s="13">
        <v>46</v>
      </c>
      <c r="AX51" s="14" t="s">
        <v>123</v>
      </c>
      <c r="AY51" s="14" t="s">
        <v>166</v>
      </c>
      <c r="AZ51" s="15" t="s">
        <v>87</v>
      </c>
      <c r="BA51" s="13">
        <v>46</v>
      </c>
      <c r="BB51" s="14" t="s">
        <v>123</v>
      </c>
      <c r="BC51" s="14" t="s">
        <v>166</v>
      </c>
      <c r="BD51" s="15" t="s">
        <v>87</v>
      </c>
      <c r="BE51" s="13">
        <v>46</v>
      </c>
      <c r="BF51" s="14" t="s">
        <v>123</v>
      </c>
      <c r="BG51" s="14" t="s">
        <v>166</v>
      </c>
      <c r="BH51" s="15" t="s">
        <v>87</v>
      </c>
      <c r="BI51" s="13"/>
      <c r="BJ51" s="14"/>
      <c r="BK51" s="14"/>
      <c r="BL51" s="15"/>
      <c r="BM51" s="13">
        <v>46</v>
      </c>
      <c r="BN51" s="14" t="s">
        <v>123</v>
      </c>
      <c r="BO51" s="14" t="s">
        <v>166</v>
      </c>
      <c r="BP51" s="15" t="s">
        <v>87</v>
      </c>
      <c r="BQ51" s="13">
        <v>46</v>
      </c>
      <c r="BR51" s="14" t="s">
        <v>128</v>
      </c>
      <c r="BS51" s="14" t="s">
        <v>178</v>
      </c>
      <c r="BT51" s="15" t="s">
        <v>48</v>
      </c>
      <c r="BU51" s="13">
        <v>46</v>
      </c>
      <c r="BV51" s="14" t="s">
        <v>123</v>
      </c>
      <c r="BW51" s="14" t="s">
        <v>166</v>
      </c>
      <c r="BX51" s="15" t="s">
        <v>48</v>
      </c>
      <c r="BY51" s="13">
        <v>46</v>
      </c>
      <c r="BZ51" s="18" t="s">
        <v>97</v>
      </c>
      <c r="CA51" s="19" t="s">
        <v>183</v>
      </c>
      <c r="CB51" s="15" t="s">
        <v>52</v>
      </c>
    </row>
    <row r="52" spans="1:80" ht="30" x14ac:dyDescent="0.2">
      <c r="A52" s="13">
        <v>47</v>
      </c>
      <c r="B52" s="14" t="s">
        <v>128</v>
      </c>
      <c r="C52" s="14" t="s">
        <v>182</v>
      </c>
      <c r="D52" s="15" t="s">
        <v>80</v>
      </c>
      <c r="E52" s="13"/>
      <c r="F52" s="14"/>
      <c r="G52" s="14"/>
      <c r="H52" s="15"/>
      <c r="I52" s="13"/>
      <c r="J52" s="14"/>
      <c r="K52" s="14"/>
      <c r="L52" s="15"/>
      <c r="M52" s="13">
        <v>47</v>
      </c>
      <c r="N52" s="14" t="s">
        <v>123</v>
      </c>
      <c r="O52" s="14" t="s">
        <v>124</v>
      </c>
      <c r="P52" s="15" t="s">
        <v>81</v>
      </c>
      <c r="Q52" s="13">
        <v>47</v>
      </c>
      <c r="R52" s="14" t="s">
        <v>123</v>
      </c>
      <c r="S52" s="14" t="s">
        <v>124</v>
      </c>
      <c r="T52" s="15" t="s">
        <v>81</v>
      </c>
      <c r="U52" s="13">
        <v>47</v>
      </c>
      <c r="V52" s="14" t="s">
        <v>125</v>
      </c>
      <c r="W52" s="14" t="s">
        <v>172</v>
      </c>
      <c r="X52" s="15" t="s">
        <v>82</v>
      </c>
      <c r="Y52" s="13"/>
      <c r="Z52" s="14"/>
      <c r="AA52" s="14"/>
      <c r="AB52" s="15"/>
      <c r="AC52" s="13">
        <v>47</v>
      </c>
      <c r="AD52" s="14" t="s">
        <v>123</v>
      </c>
      <c r="AE52" s="14" t="s">
        <v>124</v>
      </c>
      <c r="AF52" s="15" t="s">
        <v>82</v>
      </c>
      <c r="AG52" s="13">
        <v>47</v>
      </c>
      <c r="AH52" s="14" t="s">
        <v>123</v>
      </c>
      <c r="AI52" s="14" t="s">
        <v>124</v>
      </c>
      <c r="AJ52" s="15" t="s">
        <v>82</v>
      </c>
      <c r="AK52" s="13"/>
      <c r="AL52" s="15"/>
      <c r="AM52" s="15"/>
      <c r="AN52" s="15"/>
      <c r="AO52" s="13">
        <v>47</v>
      </c>
      <c r="AP52" s="14" t="s">
        <v>123</v>
      </c>
      <c r="AQ52" s="14" t="s">
        <v>124</v>
      </c>
      <c r="AR52" s="15" t="s">
        <v>87</v>
      </c>
      <c r="AS52" s="13">
        <v>47</v>
      </c>
      <c r="AT52" s="14" t="s">
        <v>128</v>
      </c>
      <c r="AU52" s="14" t="s">
        <v>179</v>
      </c>
      <c r="AV52" s="15" t="s">
        <v>87</v>
      </c>
      <c r="AW52" s="13">
        <v>47</v>
      </c>
      <c r="AX52" s="14" t="s">
        <v>123</v>
      </c>
      <c r="AY52" s="14" t="s">
        <v>124</v>
      </c>
      <c r="AZ52" s="15" t="s">
        <v>87</v>
      </c>
      <c r="BA52" s="13">
        <v>47</v>
      </c>
      <c r="BB52" s="14" t="s">
        <v>123</v>
      </c>
      <c r="BC52" s="14" t="s">
        <v>124</v>
      </c>
      <c r="BD52" s="15" t="s">
        <v>87</v>
      </c>
      <c r="BE52" s="13">
        <v>47</v>
      </c>
      <c r="BF52" s="14" t="s">
        <v>123</v>
      </c>
      <c r="BG52" s="14" t="s">
        <v>124</v>
      </c>
      <c r="BH52" s="15" t="s">
        <v>87</v>
      </c>
      <c r="BI52" s="13"/>
      <c r="BJ52" s="14"/>
      <c r="BK52" s="14"/>
      <c r="BL52" s="15"/>
      <c r="BM52" s="13">
        <v>47</v>
      </c>
      <c r="BN52" s="14" t="s">
        <v>123</v>
      </c>
      <c r="BO52" s="14" t="s">
        <v>124</v>
      </c>
      <c r="BP52" s="15" t="s">
        <v>87</v>
      </c>
      <c r="BQ52" s="13">
        <v>47</v>
      </c>
      <c r="BR52" s="14" t="s">
        <v>128</v>
      </c>
      <c r="BS52" s="14" t="s">
        <v>179</v>
      </c>
      <c r="BT52" s="15" t="s">
        <v>48</v>
      </c>
      <c r="BU52" s="13">
        <v>47</v>
      </c>
      <c r="BV52" s="14" t="s">
        <v>123</v>
      </c>
      <c r="BW52" s="14" t="s">
        <v>124</v>
      </c>
      <c r="BX52" s="15" t="s">
        <v>48</v>
      </c>
      <c r="BY52" s="13">
        <v>47</v>
      </c>
      <c r="BZ52" s="18" t="s">
        <v>135</v>
      </c>
      <c r="CA52" s="19" t="s">
        <v>136</v>
      </c>
      <c r="CB52" s="15" t="s">
        <v>52</v>
      </c>
    </row>
    <row r="53" spans="1:80" ht="30" x14ac:dyDescent="0.2">
      <c r="A53" s="13">
        <v>48</v>
      </c>
      <c r="B53" s="14" t="s">
        <v>131</v>
      </c>
      <c r="C53" s="14" t="s">
        <v>132</v>
      </c>
      <c r="D53" s="15" t="s">
        <v>80</v>
      </c>
      <c r="E53" s="13"/>
      <c r="F53" s="14"/>
      <c r="G53" s="14"/>
      <c r="H53" s="15"/>
      <c r="I53" s="13"/>
      <c r="J53" s="14"/>
      <c r="K53" s="14"/>
      <c r="L53" s="15"/>
      <c r="M53" s="13">
        <v>48</v>
      </c>
      <c r="N53" s="14" t="s">
        <v>149</v>
      </c>
      <c r="O53" s="14" t="s">
        <v>150</v>
      </c>
      <c r="P53" s="15" t="s">
        <v>81</v>
      </c>
      <c r="Q53" s="13">
        <v>48</v>
      </c>
      <c r="R53" s="14" t="s">
        <v>149</v>
      </c>
      <c r="S53" s="14" t="s">
        <v>150</v>
      </c>
      <c r="T53" s="15" t="s">
        <v>81</v>
      </c>
      <c r="U53" s="13">
        <v>48</v>
      </c>
      <c r="V53" s="14" t="s">
        <v>128</v>
      </c>
      <c r="W53" s="14" t="s">
        <v>159</v>
      </c>
      <c r="X53" s="15" t="s">
        <v>82</v>
      </c>
      <c r="Y53" s="13"/>
      <c r="Z53" s="14"/>
      <c r="AA53" s="14"/>
      <c r="AB53" s="15"/>
      <c r="AC53" s="13">
        <v>48</v>
      </c>
      <c r="AD53" s="14" t="s">
        <v>149</v>
      </c>
      <c r="AE53" s="14" t="s">
        <v>150</v>
      </c>
      <c r="AF53" s="15" t="s">
        <v>82</v>
      </c>
      <c r="AG53" s="13">
        <v>48</v>
      </c>
      <c r="AH53" s="14" t="s">
        <v>149</v>
      </c>
      <c r="AI53" s="14" t="s">
        <v>150</v>
      </c>
      <c r="AJ53" s="15" t="s">
        <v>82</v>
      </c>
      <c r="AK53" s="13"/>
      <c r="AL53" s="15"/>
      <c r="AM53" s="15"/>
      <c r="AN53" s="15"/>
      <c r="AO53" s="13">
        <v>48</v>
      </c>
      <c r="AP53" s="14" t="s">
        <v>149</v>
      </c>
      <c r="AQ53" s="14" t="s">
        <v>150</v>
      </c>
      <c r="AR53" s="15" t="s">
        <v>87</v>
      </c>
      <c r="AS53" s="13">
        <v>48</v>
      </c>
      <c r="AT53" s="14" t="s">
        <v>131</v>
      </c>
      <c r="AU53" s="14" t="s">
        <v>180</v>
      </c>
      <c r="AV53" s="15" t="s">
        <v>87</v>
      </c>
      <c r="AW53" s="13">
        <v>48</v>
      </c>
      <c r="AX53" s="14" t="s">
        <v>149</v>
      </c>
      <c r="AY53" s="14" t="s">
        <v>150</v>
      </c>
      <c r="AZ53" s="15" t="s">
        <v>87</v>
      </c>
      <c r="BA53" s="13">
        <v>48</v>
      </c>
      <c r="BB53" s="14" t="s">
        <v>149</v>
      </c>
      <c r="BC53" s="14" t="s">
        <v>150</v>
      </c>
      <c r="BD53" s="15" t="s">
        <v>87</v>
      </c>
      <c r="BE53" s="13">
        <v>48</v>
      </c>
      <c r="BF53" s="14" t="s">
        <v>149</v>
      </c>
      <c r="BG53" s="14" t="s">
        <v>150</v>
      </c>
      <c r="BH53" s="15" t="s">
        <v>87</v>
      </c>
      <c r="BI53" s="13"/>
      <c r="BJ53" s="14"/>
      <c r="BK53" s="14"/>
      <c r="BL53" s="15"/>
      <c r="BM53" s="13">
        <v>48</v>
      </c>
      <c r="BN53" s="14" t="s">
        <v>149</v>
      </c>
      <c r="BO53" s="14" t="s">
        <v>150</v>
      </c>
      <c r="BP53" s="15" t="s">
        <v>87</v>
      </c>
      <c r="BQ53" s="13">
        <v>48</v>
      </c>
      <c r="BR53" s="14" t="s">
        <v>131</v>
      </c>
      <c r="BS53" s="14" t="s">
        <v>180</v>
      </c>
      <c r="BT53" s="15" t="s">
        <v>48</v>
      </c>
      <c r="BU53" s="13">
        <v>48</v>
      </c>
      <c r="BV53" s="14" t="s">
        <v>149</v>
      </c>
      <c r="BW53" s="14" t="s">
        <v>150</v>
      </c>
      <c r="BX53" s="15" t="s">
        <v>48</v>
      </c>
      <c r="BY53" s="13"/>
      <c r="BZ53" s="14"/>
      <c r="CA53" s="14"/>
      <c r="CB53" s="15"/>
    </row>
    <row r="54" spans="1:80" ht="30" x14ac:dyDescent="0.2">
      <c r="A54" s="13">
        <v>49</v>
      </c>
      <c r="B54" s="14" t="s">
        <v>131</v>
      </c>
      <c r="C54" s="14" t="s">
        <v>184</v>
      </c>
      <c r="D54" s="15" t="s">
        <v>80</v>
      </c>
      <c r="E54" s="13"/>
      <c r="F54" s="14"/>
      <c r="G54" s="14"/>
      <c r="H54" s="15"/>
      <c r="I54" s="13"/>
      <c r="J54" s="14"/>
      <c r="K54" s="14"/>
      <c r="L54" s="15"/>
      <c r="M54" s="13">
        <v>49</v>
      </c>
      <c r="N54" s="14" t="s">
        <v>151</v>
      </c>
      <c r="O54" s="14" t="s">
        <v>168</v>
      </c>
      <c r="P54" s="15" t="s">
        <v>81</v>
      </c>
      <c r="Q54" s="13">
        <v>49</v>
      </c>
      <c r="R54" s="14" t="s">
        <v>151</v>
      </c>
      <c r="S54" s="14" t="s">
        <v>168</v>
      </c>
      <c r="T54" s="15" t="s">
        <v>81</v>
      </c>
      <c r="U54" s="13">
        <v>49</v>
      </c>
      <c r="V54" s="14" t="s">
        <v>128</v>
      </c>
      <c r="W54" s="14" t="s">
        <v>163</v>
      </c>
      <c r="X54" s="15" t="s">
        <v>82</v>
      </c>
      <c r="Y54" s="13"/>
      <c r="Z54" s="14"/>
      <c r="AA54" s="14"/>
      <c r="AB54" s="15"/>
      <c r="AC54" s="13">
        <v>49</v>
      </c>
      <c r="AD54" s="14" t="s">
        <v>151</v>
      </c>
      <c r="AE54" s="14" t="s">
        <v>168</v>
      </c>
      <c r="AF54" s="15" t="s">
        <v>82</v>
      </c>
      <c r="AG54" s="13">
        <v>49</v>
      </c>
      <c r="AH54" s="14" t="s">
        <v>151</v>
      </c>
      <c r="AI54" s="14" t="s">
        <v>168</v>
      </c>
      <c r="AJ54" s="15" t="s">
        <v>82</v>
      </c>
      <c r="AK54" s="13"/>
      <c r="AL54" s="15"/>
      <c r="AM54" s="15"/>
      <c r="AN54" s="15"/>
      <c r="AO54" s="13">
        <v>49</v>
      </c>
      <c r="AP54" s="14" t="s">
        <v>151</v>
      </c>
      <c r="AQ54" s="14" t="s">
        <v>168</v>
      </c>
      <c r="AR54" s="15" t="s">
        <v>87</v>
      </c>
      <c r="AS54" s="13">
        <v>49</v>
      </c>
      <c r="AT54" s="14" t="s">
        <v>131</v>
      </c>
      <c r="AU54" s="14" t="s">
        <v>132</v>
      </c>
      <c r="AV54" s="15" t="s">
        <v>87</v>
      </c>
      <c r="AW54" s="13">
        <v>49</v>
      </c>
      <c r="AX54" s="14" t="s">
        <v>151</v>
      </c>
      <c r="AY54" s="14" t="s">
        <v>168</v>
      </c>
      <c r="AZ54" s="15" t="s">
        <v>87</v>
      </c>
      <c r="BA54" s="13">
        <v>49</v>
      </c>
      <c r="BB54" s="14" t="s">
        <v>151</v>
      </c>
      <c r="BC54" s="14" t="s">
        <v>168</v>
      </c>
      <c r="BD54" s="15" t="s">
        <v>87</v>
      </c>
      <c r="BE54" s="13">
        <v>49</v>
      </c>
      <c r="BF54" s="14" t="s">
        <v>151</v>
      </c>
      <c r="BG54" s="14" t="s">
        <v>168</v>
      </c>
      <c r="BH54" s="15" t="s">
        <v>87</v>
      </c>
      <c r="BI54" s="13"/>
      <c r="BJ54" s="14"/>
      <c r="BK54" s="14"/>
      <c r="BL54" s="15"/>
      <c r="BM54" s="13">
        <v>49</v>
      </c>
      <c r="BN54" s="14" t="s">
        <v>151</v>
      </c>
      <c r="BO54" s="14" t="s">
        <v>168</v>
      </c>
      <c r="BP54" s="15" t="s">
        <v>87</v>
      </c>
      <c r="BQ54" s="13">
        <v>49</v>
      </c>
      <c r="BR54" s="14" t="s">
        <v>131</v>
      </c>
      <c r="BS54" s="14" t="s">
        <v>132</v>
      </c>
      <c r="BT54" s="15" t="s">
        <v>48</v>
      </c>
      <c r="BU54" s="13">
        <v>49</v>
      </c>
      <c r="BV54" s="14" t="s">
        <v>151</v>
      </c>
      <c r="BW54" s="14" t="s">
        <v>168</v>
      </c>
      <c r="BX54" s="15" t="s">
        <v>48</v>
      </c>
      <c r="BY54" s="13"/>
      <c r="BZ54" s="14"/>
      <c r="CA54" s="14"/>
      <c r="CB54" s="15"/>
    </row>
    <row r="55" spans="1:80" ht="30" x14ac:dyDescent="0.2">
      <c r="A55" s="13">
        <v>50</v>
      </c>
      <c r="B55" s="14" t="s">
        <v>131</v>
      </c>
      <c r="C55" s="14" t="s">
        <v>185</v>
      </c>
      <c r="D55" s="15" t="s">
        <v>80</v>
      </c>
      <c r="E55" s="13"/>
      <c r="F55" s="14"/>
      <c r="G55" s="14"/>
      <c r="H55" s="15"/>
      <c r="I55" s="13"/>
      <c r="J55" s="14"/>
      <c r="K55" s="14"/>
      <c r="L55" s="15"/>
      <c r="M55" s="13">
        <v>50</v>
      </c>
      <c r="N55" s="14" t="s">
        <v>151</v>
      </c>
      <c r="O55" s="14" t="s">
        <v>152</v>
      </c>
      <c r="P55" s="15" t="s">
        <v>81</v>
      </c>
      <c r="Q55" s="13">
        <v>50</v>
      </c>
      <c r="R55" s="14" t="s">
        <v>151</v>
      </c>
      <c r="S55" s="14" t="s">
        <v>152</v>
      </c>
      <c r="T55" s="15" t="s">
        <v>81</v>
      </c>
      <c r="U55" s="13">
        <v>50</v>
      </c>
      <c r="V55" s="14" t="s">
        <v>128</v>
      </c>
      <c r="W55" s="14" t="s">
        <v>154</v>
      </c>
      <c r="X55" s="15" t="s">
        <v>82</v>
      </c>
      <c r="Y55" s="13"/>
      <c r="Z55" s="14"/>
      <c r="AA55" s="14"/>
      <c r="AB55" s="15"/>
      <c r="AC55" s="13">
        <v>50</v>
      </c>
      <c r="AD55" s="14" t="s">
        <v>151</v>
      </c>
      <c r="AE55" s="14" t="s">
        <v>152</v>
      </c>
      <c r="AF55" s="15" t="s">
        <v>82</v>
      </c>
      <c r="AG55" s="13">
        <v>50</v>
      </c>
      <c r="AH55" s="14" t="s">
        <v>151</v>
      </c>
      <c r="AI55" s="14" t="s">
        <v>152</v>
      </c>
      <c r="AJ55" s="15" t="s">
        <v>82</v>
      </c>
      <c r="AK55" s="13"/>
      <c r="AL55" s="15"/>
      <c r="AM55" s="15"/>
      <c r="AN55" s="15"/>
      <c r="AO55" s="13">
        <v>50</v>
      </c>
      <c r="AP55" s="14" t="s">
        <v>151</v>
      </c>
      <c r="AQ55" s="14" t="s">
        <v>152</v>
      </c>
      <c r="AR55" s="15" t="s">
        <v>87</v>
      </c>
      <c r="AS55" s="13">
        <v>50</v>
      </c>
      <c r="AT55" s="14" t="s">
        <v>97</v>
      </c>
      <c r="AU55" s="14" t="s">
        <v>167</v>
      </c>
      <c r="AV55" s="15" t="s">
        <v>87</v>
      </c>
      <c r="AW55" s="13">
        <v>50</v>
      </c>
      <c r="AX55" s="14" t="s">
        <v>151</v>
      </c>
      <c r="AY55" s="14" t="s">
        <v>152</v>
      </c>
      <c r="AZ55" s="15" t="s">
        <v>87</v>
      </c>
      <c r="BA55" s="13">
        <v>50</v>
      </c>
      <c r="BB55" s="14" t="s">
        <v>151</v>
      </c>
      <c r="BC55" s="14" t="s">
        <v>152</v>
      </c>
      <c r="BD55" s="15" t="s">
        <v>87</v>
      </c>
      <c r="BE55" s="13">
        <v>50</v>
      </c>
      <c r="BF55" s="14" t="s">
        <v>151</v>
      </c>
      <c r="BG55" s="14" t="s">
        <v>152</v>
      </c>
      <c r="BH55" s="15" t="s">
        <v>87</v>
      </c>
      <c r="BI55" s="13"/>
      <c r="BJ55" s="14"/>
      <c r="BK55" s="14"/>
      <c r="BL55" s="15"/>
      <c r="BM55" s="13">
        <v>50</v>
      </c>
      <c r="BN55" s="14" t="s">
        <v>151</v>
      </c>
      <c r="BO55" s="14" t="s">
        <v>152</v>
      </c>
      <c r="BP55" s="15" t="s">
        <v>87</v>
      </c>
      <c r="BQ55" s="13">
        <v>50</v>
      </c>
      <c r="BR55" s="14" t="s">
        <v>97</v>
      </c>
      <c r="BS55" s="14" t="s">
        <v>167</v>
      </c>
      <c r="BT55" s="15" t="s">
        <v>48</v>
      </c>
      <c r="BU55" s="13">
        <v>50</v>
      </c>
      <c r="BV55" s="14" t="s">
        <v>151</v>
      </c>
      <c r="BW55" s="14" t="s">
        <v>152</v>
      </c>
      <c r="BX55" s="15" t="s">
        <v>48</v>
      </c>
      <c r="BY55" s="13"/>
      <c r="BZ55" s="14"/>
      <c r="CA55" s="14"/>
      <c r="CB55" s="15"/>
    </row>
    <row r="56" spans="1:80" ht="30" x14ac:dyDescent="0.2">
      <c r="A56" s="13">
        <v>51</v>
      </c>
      <c r="B56" s="14" t="s">
        <v>97</v>
      </c>
      <c r="C56" s="14" t="s">
        <v>167</v>
      </c>
      <c r="D56" s="15" t="s">
        <v>80</v>
      </c>
      <c r="E56" s="13"/>
      <c r="F56" s="14"/>
      <c r="G56" s="14"/>
      <c r="H56" s="15"/>
      <c r="I56" s="13"/>
      <c r="J56" s="14"/>
      <c r="K56" s="14"/>
      <c r="L56" s="15"/>
      <c r="M56" s="13">
        <v>51</v>
      </c>
      <c r="N56" s="14" t="s">
        <v>125</v>
      </c>
      <c r="O56" s="14" t="s">
        <v>126</v>
      </c>
      <c r="P56" s="15" t="s">
        <v>81</v>
      </c>
      <c r="Q56" s="13">
        <v>51</v>
      </c>
      <c r="R56" s="14" t="s">
        <v>125</v>
      </c>
      <c r="S56" s="14" t="s">
        <v>126</v>
      </c>
      <c r="T56" s="15" t="s">
        <v>81</v>
      </c>
      <c r="U56" s="13">
        <v>51</v>
      </c>
      <c r="V56" s="14" t="s">
        <v>128</v>
      </c>
      <c r="W56" s="14" t="s">
        <v>156</v>
      </c>
      <c r="X56" s="15" t="s">
        <v>82</v>
      </c>
      <c r="Y56" s="13"/>
      <c r="Z56" s="14"/>
      <c r="AA56" s="14"/>
      <c r="AB56" s="15"/>
      <c r="AC56" s="13">
        <v>51</v>
      </c>
      <c r="AD56" s="14" t="s">
        <v>125</v>
      </c>
      <c r="AE56" s="14" t="s">
        <v>126</v>
      </c>
      <c r="AF56" s="15" t="s">
        <v>82</v>
      </c>
      <c r="AG56" s="13">
        <v>51</v>
      </c>
      <c r="AH56" s="14" t="s">
        <v>125</v>
      </c>
      <c r="AI56" s="14" t="s">
        <v>126</v>
      </c>
      <c r="AJ56" s="15" t="s">
        <v>82</v>
      </c>
      <c r="AK56" s="13"/>
      <c r="AL56" s="15"/>
      <c r="AM56" s="15"/>
      <c r="AN56" s="15"/>
      <c r="AO56" s="13">
        <v>51</v>
      </c>
      <c r="AP56" s="14" t="s">
        <v>125</v>
      </c>
      <c r="AQ56" s="14" t="s">
        <v>126</v>
      </c>
      <c r="AR56" s="15" t="s">
        <v>87</v>
      </c>
      <c r="AS56" s="13">
        <v>51</v>
      </c>
      <c r="AT56" s="14" t="s">
        <v>97</v>
      </c>
      <c r="AU56" s="14" t="s">
        <v>133</v>
      </c>
      <c r="AV56" s="15" t="s">
        <v>87</v>
      </c>
      <c r="AW56" s="13">
        <v>51</v>
      </c>
      <c r="AX56" s="14" t="s">
        <v>125</v>
      </c>
      <c r="AY56" s="14" t="s">
        <v>126</v>
      </c>
      <c r="AZ56" s="15" t="s">
        <v>87</v>
      </c>
      <c r="BA56" s="13">
        <v>51</v>
      </c>
      <c r="BB56" s="14" t="s">
        <v>125</v>
      </c>
      <c r="BC56" s="14" t="s">
        <v>126</v>
      </c>
      <c r="BD56" s="15" t="s">
        <v>87</v>
      </c>
      <c r="BE56" s="13">
        <v>51</v>
      </c>
      <c r="BF56" s="14" t="s">
        <v>125</v>
      </c>
      <c r="BG56" s="14" t="s">
        <v>126</v>
      </c>
      <c r="BH56" s="15" t="s">
        <v>87</v>
      </c>
      <c r="BI56" s="13"/>
      <c r="BJ56" s="14"/>
      <c r="BK56" s="14"/>
      <c r="BL56" s="15"/>
      <c r="BM56" s="13">
        <v>51</v>
      </c>
      <c r="BN56" s="14" t="s">
        <v>125</v>
      </c>
      <c r="BO56" s="14" t="s">
        <v>126</v>
      </c>
      <c r="BP56" s="15" t="s">
        <v>87</v>
      </c>
      <c r="BQ56" s="13">
        <v>51</v>
      </c>
      <c r="BR56" s="14" t="s">
        <v>97</v>
      </c>
      <c r="BS56" s="14" t="s">
        <v>133</v>
      </c>
      <c r="BT56" s="15" t="s">
        <v>48</v>
      </c>
      <c r="BU56" s="13">
        <v>51</v>
      </c>
      <c r="BV56" s="14" t="s">
        <v>125</v>
      </c>
      <c r="BW56" s="14" t="s">
        <v>126</v>
      </c>
      <c r="BX56" s="15" t="s">
        <v>48</v>
      </c>
      <c r="BY56" s="13"/>
      <c r="BZ56" s="14"/>
      <c r="CA56" s="14"/>
      <c r="CB56" s="15"/>
    </row>
    <row r="57" spans="1:80" ht="30" x14ac:dyDescent="0.2">
      <c r="A57" s="13">
        <v>52</v>
      </c>
      <c r="B57" s="14" t="s">
        <v>97</v>
      </c>
      <c r="C57" s="14" t="s">
        <v>133</v>
      </c>
      <c r="D57" s="15" t="s">
        <v>80</v>
      </c>
      <c r="E57" s="13"/>
      <c r="F57" s="14"/>
      <c r="G57" s="14"/>
      <c r="H57" s="15"/>
      <c r="I57" s="13"/>
      <c r="J57" s="14"/>
      <c r="K57" s="14"/>
      <c r="L57" s="15"/>
      <c r="M57" s="13">
        <v>52</v>
      </c>
      <c r="N57" s="14" t="s">
        <v>125</v>
      </c>
      <c r="O57" s="14" t="s">
        <v>172</v>
      </c>
      <c r="P57" s="15" t="s">
        <v>81</v>
      </c>
      <c r="Q57" s="13">
        <v>52</v>
      </c>
      <c r="R57" s="14" t="s">
        <v>125</v>
      </c>
      <c r="S57" s="14" t="s">
        <v>172</v>
      </c>
      <c r="T57" s="15" t="s">
        <v>81</v>
      </c>
      <c r="U57" s="13">
        <v>52</v>
      </c>
      <c r="V57" s="14" t="s">
        <v>128</v>
      </c>
      <c r="W57" s="14" t="s">
        <v>158</v>
      </c>
      <c r="X57" s="15" t="s">
        <v>82</v>
      </c>
      <c r="Y57" s="13"/>
      <c r="Z57" s="14"/>
      <c r="AA57" s="14"/>
      <c r="AB57" s="15"/>
      <c r="AC57" s="13">
        <v>52</v>
      </c>
      <c r="AD57" s="14" t="s">
        <v>125</v>
      </c>
      <c r="AE57" s="14" t="s">
        <v>172</v>
      </c>
      <c r="AF57" s="15" t="s">
        <v>82</v>
      </c>
      <c r="AG57" s="13">
        <v>52</v>
      </c>
      <c r="AH57" s="14" t="s">
        <v>125</v>
      </c>
      <c r="AI57" s="14" t="s">
        <v>172</v>
      </c>
      <c r="AJ57" s="15" t="s">
        <v>82</v>
      </c>
      <c r="AK57" s="13"/>
      <c r="AL57" s="15"/>
      <c r="AM57" s="15"/>
      <c r="AN57" s="15"/>
      <c r="AO57" s="13">
        <v>52</v>
      </c>
      <c r="AP57" s="14" t="s">
        <v>125</v>
      </c>
      <c r="AQ57" s="14" t="s">
        <v>172</v>
      </c>
      <c r="AR57" s="15" t="s">
        <v>87</v>
      </c>
      <c r="AS57" s="13">
        <v>52</v>
      </c>
      <c r="AT57" s="14" t="s">
        <v>97</v>
      </c>
      <c r="AU57" s="14" t="s">
        <v>186</v>
      </c>
      <c r="AV57" s="15" t="s">
        <v>87</v>
      </c>
      <c r="AW57" s="13">
        <v>52</v>
      </c>
      <c r="AX57" s="14" t="s">
        <v>125</v>
      </c>
      <c r="AY57" s="14" t="s">
        <v>172</v>
      </c>
      <c r="AZ57" s="15" t="s">
        <v>87</v>
      </c>
      <c r="BA57" s="13">
        <v>52</v>
      </c>
      <c r="BB57" s="14" t="s">
        <v>125</v>
      </c>
      <c r="BC57" s="14" t="s">
        <v>172</v>
      </c>
      <c r="BD57" s="15" t="s">
        <v>87</v>
      </c>
      <c r="BE57" s="13">
        <v>52</v>
      </c>
      <c r="BF57" s="14" t="s">
        <v>125</v>
      </c>
      <c r="BG57" s="14" t="s">
        <v>172</v>
      </c>
      <c r="BH57" s="15" t="s">
        <v>87</v>
      </c>
      <c r="BI57" s="13"/>
      <c r="BJ57" s="14"/>
      <c r="BK57" s="14"/>
      <c r="BL57" s="15"/>
      <c r="BM57" s="13">
        <v>52</v>
      </c>
      <c r="BN57" s="14" t="s">
        <v>125</v>
      </c>
      <c r="BO57" s="14" t="s">
        <v>172</v>
      </c>
      <c r="BP57" s="15" t="s">
        <v>87</v>
      </c>
      <c r="BQ57" s="13">
        <v>52</v>
      </c>
      <c r="BR57" s="14" t="s">
        <v>97</v>
      </c>
      <c r="BS57" s="14" t="s">
        <v>186</v>
      </c>
      <c r="BT57" s="15" t="s">
        <v>48</v>
      </c>
      <c r="BU57" s="13">
        <v>52</v>
      </c>
      <c r="BV57" s="14" t="s">
        <v>125</v>
      </c>
      <c r="BW57" s="14" t="s">
        <v>172</v>
      </c>
      <c r="BX57" s="15" t="s">
        <v>48</v>
      </c>
      <c r="BY57" s="13"/>
      <c r="BZ57" s="14"/>
      <c r="CA57" s="14"/>
      <c r="CB57" s="15"/>
    </row>
    <row r="58" spans="1:80" ht="30" x14ac:dyDescent="0.2">
      <c r="A58" s="13">
        <v>53</v>
      </c>
      <c r="B58" s="14" t="s">
        <v>97</v>
      </c>
      <c r="C58" s="14" t="s">
        <v>98</v>
      </c>
      <c r="D58" s="15" t="s">
        <v>80</v>
      </c>
      <c r="E58" s="13"/>
      <c r="F58" s="14"/>
      <c r="G58" s="14"/>
      <c r="H58" s="15"/>
      <c r="I58" s="13"/>
      <c r="J58" s="14"/>
      <c r="K58" s="14"/>
      <c r="L58" s="15"/>
      <c r="M58" s="13">
        <v>53</v>
      </c>
      <c r="N58" s="14" t="s">
        <v>128</v>
      </c>
      <c r="O58" s="14" t="s">
        <v>159</v>
      </c>
      <c r="P58" s="15" t="s">
        <v>81</v>
      </c>
      <c r="Q58" s="13">
        <v>53</v>
      </c>
      <c r="R58" s="14" t="s">
        <v>128</v>
      </c>
      <c r="S58" s="14" t="s">
        <v>159</v>
      </c>
      <c r="T58" s="15" t="s">
        <v>81</v>
      </c>
      <c r="U58" s="13">
        <v>53</v>
      </c>
      <c r="V58" s="14" t="s">
        <v>128</v>
      </c>
      <c r="W58" s="14" t="s">
        <v>161</v>
      </c>
      <c r="X58" s="15" t="s">
        <v>82</v>
      </c>
      <c r="Y58" s="13"/>
      <c r="Z58" s="14"/>
      <c r="AA58" s="14"/>
      <c r="AB58" s="15"/>
      <c r="AC58" s="13">
        <v>53</v>
      </c>
      <c r="AD58" s="14" t="s">
        <v>128</v>
      </c>
      <c r="AE58" s="14" t="s">
        <v>159</v>
      </c>
      <c r="AF58" s="15" t="s">
        <v>82</v>
      </c>
      <c r="AG58" s="13">
        <v>53</v>
      </c>
      <c r="AH58" s="14" t="s">
        <v>128</v>
      </c>
      <c r="AI58" s="14" t="s">
        <v>159</v>
      </c>
      <c r="AJ58" s="15" t="s">
        <v>82</v>
      </c>
      <c r="AK58" s="13"/>
      <c r="AL58" s="15"/>
      <c r="AM58" s="15"/>
      <c r="AN58" s="15"/>
      <c r="AO58" s="13">
        <v>53</v>
      </c>
      <c r="AP58" s="14" t="s">
        <v>128</v>
      </c>
      <c r="AQ58" s="14" t="s">
        <v>159</v>
      </c>
      <c r="AR58" s="15" t="s">
        <v>87</v>
      </c>
      <c r="AS58" s="13">
        <v>53</v>
      </c>
      <c r="AT58" s="14" t="s">
        <v>97</v>
      </c>
      <c r="AU58" s="14" t="s">
        <v>183</v>
      </c>
      <c r="AV58" s="15" t="s">
        <v>87</v>
      </c>
      <c r="AW58" s="13">
        <v>53</v>
      </c>
      <c r="AX58" s="14" t="s">
        <v>128</v>
      </c>
      <c r="AY58" s="14" t="s">
        <v>159</v>
      </c>
      <c r="AZ58" s="15" t="s">
        <v>87</v>
      </c>
      <c r="BA58" s="13">
        <v>53</v>
      </c>
      <c r="BB58" s="14" t="s">
        <v>128</v>
      </c>
      <c r="BC58" s="14" t="s">
        <v>159</v>
      </c>
      <c r="BD58" s="15" t="s">
        <v>87</v>
      </c>
      <c r="BE58" s="13">
        <v>53</v>
      </c>
      <c r="BF58" s="14" t="s">
        <v>128</v>
      </c>
      <c r="BG58" s="14" t="s">
        <v>159</v>
      </c>
      <c r="BH58" s="15" t="s">
        <v>87</v>
      </c>
      <c r="BI58" s="13"/>
      <c r="BJ58" s="14"/>
      <c r="BK58" s="14"/>
      <c r="BL58" s="15"/>
      <c r="BM58" s="13">
        <v>53</v>
      </c>
      <c r="BN58" s="14" t="s">
        <v>128</v>
      </c>
      <c r="BO58" s="14" t="s">
        <v>159</v>
      </c>
      <c r="BP58" s="15" t="s">
        <v>87</v>
      </c>
      <c r="BQ58" s="13">
        <v>53</v>
      </c>
      <c r="BR58" s="14" t="s">
        <v>97</v>
      </c>
      <c r="BS58" s="14" t="s">
        <v>183</v>
      </c>
      <c r="BT58" s="15" t="s">
        <v>48</v>
      </c>
      <c r="BU58" s="13">
        <v>53</v>
      </c>
      <c r="BV58" s="14" t="s">
        <v>128</v>
      </c>
      <c r="BW58" s="14" t="s">
        <v>159</v>
      </c>
      <c r="BX58" s="15" t="s">
        <v>48</v>
      </c>
      <c r="BY58" s="13"/>
      <c r="BZ58" s="14"/>
      <c r="CA58" s="14"/>
      <c r="CB58" s="15"/>
    </row>
    <row r="59" spans="1:80" ht="30" x14ac:dyDescent="0.2">
      <c r="A59" s="13">
        <v>54</v>
      </c>
      <c r="B59" s="14" t="s">
        <v>97</v>
      </c>
      <c r="C59" s="14" t="s">
        <v>186</v>
      </c>
      <c r="D59" s="15" t="s">
        <v>80</v>
      </c>
      <c r="E59" s="13"/>
      <c r="F59" s="14"/>
      <c r="G59" s="14"/>
      <c r="H59" s="15"/>
      <c r="I59" s="13"/>
      <c r="J59" s="14"/>
      <c r="K59" s="14"/>
      <c r="L59" s="15"/>
      <c r="M59" s="13">
        <v>54</v>
      </c>
      <c r="N59" s="14" t="s">
        <v>128</v>
      </c>
      <c r="O59" s="14" t="s">
        <v>163</v>
      </c>
      <c r="P59" s="15" t="s">
        <v>81</v>
      </c>
      <c r="Q59" s="13">
        <v>54</v>
      </c>
      <c r="R59" s="14" t="s">
        <v>128</v>
      </c>
      <c r="S59" s="14" t="s">
        <v>163</v>
      </c>
      <c r="T59" s="15" t="s">
        <v>81</v>
      </c>
      <c r="U59" s="13">
        <v>54</v>
      </c>
      <c r="V59" s="14" t="s">
        <v>128</v>
      </c>
      <c r="W59" s="14" t="s">
        <v>177</v>
      </c>
      <c r="X59" s="15" t="s">
        <v>82</v>
      </c>
      <c r="Y59" s="13"/>
      <c r="Z59" s="14"/>
      <c r="AA59" s="14"/>
      <c r="AB59" s="15"/>
      <c r="AC59" s="13">
        <v>54</v>
      </c>
      <c r="AD59" s="14" t="s">
        <v>128</v>
      </c>
      <c r="AE59" s="14" t="s">
        <v>163</v>
      </c>
      <c r="AF59" s="15" t="s">
        <v>82</v>
      </c>
      <c r="AG59" s="13">
        <v>54</v>
      </c>
      <c r="AH59" s="14" t="s">
        <v>128</v>
      </c>
      <c r="AI59" s="14" t="s">
        <v>163</v>
      </c>
      <c r="AJ59" s="15" t="s">
        <v>82</v>
      </c>
      <c r="AK59" s="13"/>
      <c r="AL59" s="15"/>
      <c r="AM59" s="15"/>
      <c r="AN59" s="15"/>
      <c r="AO59" s="13">
        <v>54</v>
      </c>
      <c r="AP59" s="14" t="s">
        <v>128</v>
      </c>
      <c r="AQ59" s="14" t="s">
        <v>163</v>
      </c>
      <c r="AR59" s="15" t="s">
        <v>87</v>
      </c>
      <c r="AS59" s="13">
        <v>54</v>
      </c>
      <c r="AT59" s="14" t="s">
        <v>97</v>
      </c>
      <c r="AU59" s="14" t="s">
        <v>187</v>
      </c>
      <c r="AV59" s="15" t="s">
        <v>87</v>
      </c>
      <c r="AW59" s="13">
        <v>54</v>
      </c>
      <c r="AX59" s="14" t="s">
        <v>128</v>
      </c>
      <c r="AY59" s="14" t="s">
        <v>163</v>
      </c>
      <c r="AZ59" s="15" t="s">
        <v>87</v>
      </c>
      <c r="BA59" s="13">
        <v>54</v>
      </c>
      <c r="BB59" s="14" t="s">
        <v>128</v>
      </c>
      <c r="BC59" s="14" t="s">
        <v>163</v>
      </c>
      <c r="BD59" s="15" t="s">
        <v>87</v>
      </c>
      <c r="BE59" s="13">
        <v>54</v>
      </c>
      <c r="BF59" s="14" t="s">
        <v>128</v>
      </c>
      <c r="BG59" s="14" t="s">
        <v>163</v>
      </c>
      <c r="BH59" s="15" t="s">
        <v>87</v>
      </c>
      <c r="BI59" s="13"/>
      <c r="BJ59" s="14"/>
      <c r="BK59" s="14"/>
      <c r="BL59" s="15"/>
      <c r="BM59" s="13">
        <v>54</v>
      </c>
      <c r="BN59" s="14" t="s">
        <v>128</v>
      </c>
      <c r="BO59" s="14" t="s">
        <v>163</v>
      </c>
      <c r="BP59" s="15" t="s">
        <v>87</v>
      </c>
      <c r="BQ59" s="13">
        <v>54</v>
      </c>
      <c r="BR59" s="14" t="s">
        <v>97</v>
      </c>
      <c r="BS59" s="14" t="s">
        <v>187</v>
      </c>
      <c r="BT59" s="15" t="s">
        <v>48</v>
      </c>
      <c r="BU59" s="13">
        <v>54</v>
      </c>
      <c r="BV59" s="14" t="s">
        <v>128</v>
      </c>
      <c r="BW59" s="14" t="s">
        <v>163</v>
      </c>
      <c r="BX59" s="15" t="s">
        <v>48</v>
      </c>
      <c r="BY59" s="13"/>
      <c r="BZ59" s="14"/>
      <c r="CA59" s="14"/>
      <c r="CB59" s="15"/>
    </row>
    <row r="60" spans="1:80" ht="30" x14ac:dyDescent="0.2">
      <c r="A60" s="13">
        <v>55</v>
      </c>
      <c r="B60" s="14" t="s">
        <v>97</v>
      </c>
      <c r="C60" s="14" t="s">
        <v>187</v>
      </c>
      <c r="D60" s="15" t="s">
        <v>80</v>
      </c>
      <c r="E60" s="13"/>
      <c r="F60" s="14"/>
      <c r="G60" s="14"/>
      <c r="H60" s="15"/>
      <c r="I60" s="13"/>
      <c r="J60" s="14"/>
      <c r="K60" s="14"/>
      <c r="L60" s="15"/>
      <c r="M60" s="13">
        <v>55</v>
      </c>
      <c r="N60" s="14" t="s">
        <v>128</v>
      </c>
      <c r="O60" s="14" t="s">
        <v>154</v>
      </c>
      <c r="P60" s="15" t="s">
        <v>81</v>
      </c>
      <c r="Q60" s="13">
        <v>55</v>
      </c>
      <c r="R60" s="14" t="s">
        <v>128</v>
      </c>
      <c r="S60" s="14" t="s">
        <v>154</v>
      </c>
      <c r="T60" s="15" t="s">
        <v>81</v>
      </c>
      <c r="U60" s="13">
        <v>55</v>
      </c>
      <c r="V60" s="14" t="s">
        <v>128</v>
      </c>
      <c r="W60" s="14" t="s">
        <v>181</v>
      </c>
      <c r="X60" s="15" t="s">
        <v>82</v>
      </c>
      <c r="Y60" s="13"/>
      <c r="Z60" s="14"/>
      <c r="AA60" s="14"/>
      <c r="AB60" s="15"/>
      <c r="AC60" s="13">
        <v>55</v>
      </c>
      <c r="AD60" s="14" t="s">
        <v>128</v>
      </c>
      <c r="AE60" s="14" t="s">
        <v>154</v>
      </c>
      <c r="AF60" s="15" t="s">
        <v>82</v>
      </c>
      <c r="AG60" s="13">
        <v>55</v>
      </c>
      <c r="AH60" s="14" t="s">
        <v>128</v>
      </c>
      <c r="AI60" s="14" t="s">
        <v>154</v>
      </c>
      <c r="AJ60" s="15" t="s">
        <v>82</v>
      </c>
      <c r="AK60" s="13"/>
      <c r="AL60" s="15"/>
      <c r="AM60" s="15"/>
      <c r="AN60" s="15"/>
      <c r="AO60" s="13">
        <v>55</v>
      </c>
      <c r="AP60" s="14" t="s">
        <v>128</v>
      </c>
      <c r="AQ60" s="14" t="s">
        <v>154</v>
      </c>
      <c r="AR60" s="15" t="s">
        <v>87</v>
      </c>
      <c r="AS60" s="13">
        <v>55</v>
      </c>
      <c r="AT60" s="14" t="s">
        <v>135</v>
      </c>
      <c r="AU60" s="14" t="s">
        <v>136</v>
      </c>
      <c r="AV60" s="15" t="s">
        <v>87</v>
      </c>
      <c r="AW60" s="13">
        <v>55</v>
      </c>
      <c r="AX60" s="14" t="s">
        <v>128</v>
      </c>
      <c r="AY60" s="14" t="s">
        <v>154</v>
      </c>
      <c r="AZ60" s="15" t="s">
        <v>87</v>
      </c>
      <c r="BA60" s="13">
        <v>55</v>
      </c>
      <c r="BB60" s="14" t="s">
        <v>128</v>
      </c>
      <c r="BC60" s="14" t="s">
        <v>154</v>
      </c>
      <c r="BD60" s="15" t="s">
        <v>87</v>
      </c>
      <c r="BE60" s="13">
        <v>55</v>
      </c>
      <c r="BF60" s="14" t="s">
        <v>128</v>
      </c>
      <c r="BG60" s="14" t="s">
        <v>154</v>
      </c>
      <c r="BH60" s="15" t="s">
        <v>87</v>
      </c>
      <c r="BI60" s="13"/>
      <c r="BJ60" s="14"/>
      <c r="BK60" s="14"/>
      <c r="BL60" s="15"/>
      <c r="BM60" s="13">
        <v>55</v>
      </c>
      <c r="BN60" s="14" t="s">
        <v>128</v>
      </c>
      <c r="BO60" s="14" t="s">
        <v>154</v>
      </c>
      <c r="BP60" s="15" t="s">
        <v>87</v>
      </c>
      <c r="BQ60" s="13">
        <v>55</v>
      </c>
      <c r="BR60" s="14" t="s">
        <v>135</v>
      </c>
      <c r="BS60" s="14" t="s">
        <v>136</v>
      </c>
      <c r="BT60" s="15" t="s">
        <v>48</v>
      </c>
      <c r="BU60" s="13">
        <v>55</v>
      </c>
      <c r="BV60" s="14" t="s">
        <v>128</v>
      </c>
      <c r="BW60" s="14" t="s">
        <v>154</v>
      </c>
      <c r="BX60" s="15" t="s">
        <v>48</v>
      </c>
      <c r="BY60" s="13"/>
      <c r="BZ60" s="14"/>
      <c r="CA60" s="14"/>
      <c r="CB60" s="15"/>
    </row>
    <row r="61" spans="1:80" ht="30" x14ac:dyDescent="0.2">
      <c r="A61" s="13">
        <v>56</v>
      </c>
      <c r="B61" s="14" t="s">
        <v>135</v>
      </c>
      <c r="C61" s="14" t="s">
        <v>136</v>
      </c>
      <c r="D61" s="15" t="s">
        <v>80</v>
      </c>
      <c r="E61" s="13"/>
      <c r="F61" s="14"/>
      <c r="G61" s="14"/>
      <c r="H61" s="15"/>
      <c r="I61" s="13"/>
      <c r="J61" s="14"/>
      <c r="K61" s="14"/>
      <c r="L61" s="15"/>
      <c r="M61" s="13">
        <v>56</v>
      </c>
      <c r="N61" s="14" t="s">
        <v>128</v>
      </c>
      <c r="O61" s="14" t="s">
        <v>156</v>
      </c>
      <c r="P61" s="15" t="s">
        <v>81</v>
      </c>
      <c r="Q61" s="13">
        <v>56</v>
      </c>
      <c r="R61" s="14" t="s">
        <v>128</v>
      </c>
      <c r="S61" s="14" t="s">
        <v>156</v>
      </c>
      <c r="T61" s="15" t="s">
        <v>81</v>
      </c>
      <c r="U61" s="13">
        <v>56</v>
      </c>
      <c r="V61" s="14" t="s">
        <v>128</v>
      </c>
      <c r="W61" s="14" t="s">
        <v>170</v>
      </c>
      <c r="X61" s="15" t="s">
        <v>82</v>
      </c>
      <c r="Y61" s="13"/>
      <c r="Z61" s="14"/>
      <c r="AA61" s="14"/>
      <c r="AB61" s="15"/>
      <c r="AC61" s="13">
        <v>56</v>
      </c>
      <c r="AD61" s="14" t="s">
        <v>128</v>
      </c>
      <c r="AE61" s="14" t="s">
        <v>156</v>
      </c>
      <c r="AF61" s="15" t="s">
        <v>82</v>
      </c>
      <c r="AG61" s="13">
        <v>56</v>
      </c>
      <c r="AH61" s="14" t="s">
        <v>128</v>
      </c>
      <c r="AI61" s="14" t="s">
        <v>156</v>
      </c>
      <c r="AJ61" s="15" t="s">
        <v>82</v>
      </c>
      <c r="AK61" s="13"/>
      <c r="AL61" s="15"/>
      <c r="AM61" s="15"/>
      <c r="AN61" s="15"/>
      <c r="AO61" s="13">
        <v>56</v>
      </c>
      <c r="AP61" s="14" t="s">
        <v>128</v>
      </c>
      <c r="AQ61" s="14" t="s">
        <v>156</v>
      </c>
      <c r="AR61" s="15" t="s">
        <v>87</v>
      </c>
      <c r="AS61" s="13"/>
      <c r="AT61" s="14"/>
      <c r="AU61" s="14"/>
      <c r="AV61" s="15"/>
      <c r="AW61" s="13">
        <v>56</v>
      </c>
      <c r="AX61" s="14" t="s">
        <v>128</v>
      </c>
      <c r="AY61" s="14" t="s">
        <v>156</v>
      </c>
      <c r="AZ61" s="15" t="s">
        <v>87</v>
      </c>
      <c r="BA61" s="13">
        <v>56</v>
      </c>
      <c r="BB61" s="14" t="s">
        <v>128</v>
      </c>
      <c r="BC61" s="14" t="s">
        <v>156</v>
      </c>
      <c r="BD61" s="15" t="s">
        <v>87</v>
      </c>
      <c r="BE61" s="13">
        <v>56</v>
      </c>
      <c r="BF61" s="14" t="s">
        <v>128</v>
      </c>
      <c r="BG61" s="14" t="s">
        <v>156</v>
      </c>
      <c r="BH61" s="15" t="s">
        <v>87</v>
      </c>
      <c r="BI61" s="13"/>
      <c r="BJ61" s="14"/>
      <c r="BK61" s="14"/>
      <c r="BL61" s="15"/>
      <c r="BM61" s="13">
        <v>56</v>
      </c>
      <c r="BN61" s="14" t="s">
        <v>128</v>
      </c>
      <c r="BO61" s="14" t="s">
        <v>156</v>
      </c>
      <c r="BP61" s="15" t="s">
        <v>87</v>
      </c>
      <c r="BQ61" s="13"/>
      <c r="BR61" s="14"/>
      <c r="BS61" s="14"/>
      <c r="BT61" s="15"/>
      <c r="BU61" s="13">
        <v>56</v>
      </c>
      <c r="BV61" s="14" t="s">
        <v>128</v>
      </c>
      <c r="BW61" s="14" t="s">
        <v>156</v>
      </c>
      <c r="BX61" s="15" t="s">
        <v>48</v>
      </c>
      <c r="BY61" s="13"/>
      <c r="BZ61" s="14"/>
      <c r="CA61" s="14"/>
      <c r="CB61" s="15"/>
    </row>
    <row r="62" spans="1:80" ht="30" x14ac:dyDescent="0.2">
      <c r="A62" s="13"/>
      <c r="B62" s="14"/>
      <c r="C62" s="14"/>
      <c r="D62" s="15"/>
      <c r="E62" s="13"/>
      <c r="F62" s="14"/>
      <c r="G62" s="14"/>
      <c r="H62" s="15"/>
      <c r="I62" s="13"/>
      <c r="J62" s="14"/>
      <c r="K62" s="14"/>
      <c r="L62" s="15"/>
      <c r="M62" s="13">
        <v>57</v>
      </c>
      <c r="N62" s="14" t="s">
        <v>128</v>
      </c>
      <c r="O62" s="14" t="s">
        <v>158</v>
      </c>
      <c r="P62" s="15" t="s">
        <v>81</v>
      </c>
      <c r="Q62" s="13">
        <v>57</v>
      </c>
      <c r="R62" s="14" t="s">
        <v>128</v>
      </c>
      <c r="S62" s="14" t="s">
        <v>158</v>
      </c>
      <c r="T62" s="15" t="s">
        <v>81</v>
      </c>
      <c r="U62" s="13">
        <v>57</v>
      </c>
      <c r="V62" s="14" t="s">
        <v>128</v>
      </c>
      <c r="W62" s="14" t="s">
        <v>129</v>
      </c>
      <c r="X62" s="15" t="s">
        <v>82</v>
      </c>
      <c r="Y62" s="13"/>
      <c r="Z62" s="14"/>
      <c r="AA62" s="14"/>
      <c r="AB62" s="15"/>
      <c r="AC62" s="13">
        <v>57</v>
      </c>
      <c r="AD62" s="14" t="s">
        <v>128</v>
      </c>
      <c r="AE62" s="14" t="s">
        <v>158</v>
      </c>
      <c r="AF62" s="15" t="s">
        <v>82</v>
      </c>
      <c r="AG62" s="13">
        <v>57</v>
      </c>
      <c r="AH62" s="14" t="s">
        <v>128</v>
      </c>
      <c r="AI62" s="14" t="s">
        <v>158</v>
      </c>
      <c r="AJ62" s="15" t="s">
        <v>82</v>
      </c>
      <c r="AK62" s="13"/>
      <c r="AL62" s="15"/>
      <c r="AM62" s="15"/>
      <c r="AN62" s="15"/>
      <c r="AO62" s="13">
        <v>57</v>
      </c>
      <c r="AP62" s="14" t="s">
        <v>128</v>
      </c>
      <c r="AQ62" s="14" t="s">
        <v>158</v>
      </c>
      <c r="AR62" s="15" t="s">
        <v>87</v>
      </c>
      <c r="AS62" s="13"/>
      <c r="AT62" s="14"/>
      <c r="AU62" s="14"/>
      <c r="AV62" s="15"/>
      <c r="AW62" s="13">
        <v>57</v>
      </c>
      <c r="AX62" s="14" t="s">
        <v>128</v>
      </c>
      <c r="AY62" s="14" t="s">
        <v>158</v>
      </c>
      <c r="AZ62" s="15" t="s">
        <v>87</v>
      </c>
      <c r="BA62" s="13">
        <v>57</v>
      </c>
      <c r="BB62" s="14" t="s">
        <v>128</v>
      </c>
      <c r="BC62" s="14" t="s">
        <v>158</v>
      </c>
      <c r="BD62" s="15" t="s">
        <v>87</v>
      </c>
      <c r="BE62" s="13">
        <v>57</v>
      </c>
      <c r="BF62" s="14" t="s">
        <v>128</v>
      </c>
      <c r="BG62" s="14" t="s">
        <v>158</v>
      </c>
      <c r="BH62" s="15" t="s">
        <v>87</v>
      </c>
      <c r="BI62" s="13"/>
      <c r="BJ62" s="14"/>
      <c r="BK62" s="14"/>
      <c r="BL62" s="15"/>
      <c r="BM62" s="13">
        <v>57</v>
      </c>
      <c r="BN62" s="14" t="s">
        <v>128</v>
      </c>
      <c r="BO62" s="14" t="s">
        <v>158</v>
      </c>
      <c r="BP62" s="15" t="s">
        <v>87</v>
      </c>
      <c r="BQ62" s="13"/>
      <c r="BR62" s="14"/>
      <c r="BS62" s="14"/>
      <c r="BT62" s="15"/>
      <c r="BU62" s="13">
        <v>57</v>
      </c>
      <c r="BV62" s="14" t="s">
        <v>128</v>
      </c>
      <c r="BW62" s="14" t="s">
        <v>158</v>
      </c>
      <c r="BX62" s="15" t="s">
        <v>48</v>
      </c>
      <c r="BY62" s="13"/>
      <c r="BZ62" s="14"/>
      <c r="CA62" s="14"/>
      <c r="CB62" s="15"/>
    </row>
    <row r="63" spans="1:80" ht="30" x14ac:dyDescent="0.2">
      <c r="A63" s="13"/>
      <c r="B63" s="14"/>
      <c r="C63" s="14"/>
      <c r="D63" s="15"/>
      <c r="E63" s="13"/>
      <c r="F63" s="14"/>
      <c r="G63" s="14"/>
      <c r="H63" s="15"/>
      <c r="I63" s="13"/>
      <c r="J63" s="14"/>
      <c r="K63" s="14"/>
      <c r="L63" s="15"/>
      <c r="M63" s="13">
        <v>58</v>
      </c>
      <c r="N63" s="14" t="s">
        <v>128</v>
      </c>
      <c r="O63" s="14" t="s">
        <v>161</v>
      </c>
      <c r="P63" s="15" t="s">
        <v>81</v>
      </c>
      <c r="Q63" s="13">
        <v>58</v>
      </c>
      <c r="R63" s="14" t="s">
        <v>128</v>
      </c>
      <c r="S63" s="14" t="s">
        <v>161</v>
      </c>
      <c r="T63" s="15" t="s">
        <v>81</v>
      </c>
      <c r="U63" s="13">
        <v>58</v>
      </c>
      <c r="V63" s="14" t="s">
        <v>128</v>
      </c>
      <c r="W63" s="14" t="s">
        <v>188</v>
      </c>
      <c r="X63" s="15" t="s">
        <v>82</v>
      </c>
      <c r="Y63" s="13"/>
      <c r="Z63" s="14"/>
      <c r="AA63" s="14"/>
      <c r="AB63" s="15"/>
      <c r="AC63" s="13">
        <v>58</v>
      </c>
      <c r="AD63" s="14" t="s">
        <v>128</v>
      </c>
      <c r="AE63" s="14" t="s">
        <v>161</v>
      </c>
      <c r="AF63" s="15" t="s">
        <v>82</v>
      </c>
      <c r="AG63" s="13">
        <v>58</v>
      </c>
      <c r="AH63" s="14" t="s">
        <v>128</v>
      </c>
      <c r="AI63" s="14" t="s">
        <v>161</v>
      </c>
      <c r="AJ63" s="15" t="s">
        <v>82</v>
      </c>
      <c r="AK63" s="13"/>
      <c r="AL63" s="15"/>
      <c r="AM63" s="15"/>
      <c r="AN63" s="15"/>
      <c r="AO63" s="13">
        <v>58</v>
      </c>
      <c r="AP63" s="14" t="s">
        <v>128</v>
      </c>
      <c r="AQ63" s="14" t="s">
        <v>161</v>
      </c>
      <c r="AR63" s="15" t="s">
        <v>87</v>
      </c>
      <c r="AS63" s="13"/>
      <c r="AT63" s="14"/>
      <c r="AU63" s="14"/>
      <c r="AV63" s="15"/>
      <c r="AW63" s="13">
        <v>58</v>
      </c>
      <c r="AX63" s="14" t="s">
        <v>128</v>
      </c>
      <c r="AY63" s="14" t="s">
        <v>161</v>
      </c>
      <c r="AZ63" s="15" t="s">
        <v>87</v>
      </c>
      <c r="BA63" s="13">
        <v>58</v>
      </c>
      <c r="BB63" s="14" t="s">
        <v>128</v>
      </c>
      <c r="BC63" s="14" t="s">
        <v>161</v>
      </c>
      <c r="BD63" s="15" t="s">
        <v>87</v>
      </c>
      <c r="BE63" s="13">
        <v>58</v>
      </c>
      <c r="BF63" s="14" t="s">
        <v>128</v>
      </c>
      <c r="BG63" s="14" t="s">
        <v>161</v>
      </c>
      <c r="BH63" s="15" t="s">
        <v>87</v>
      </c>
      <c r="BI63" s="13"/>
      <c r="BJ63" s="14"/>
      <c r="BK63" s="14"/>
      <c r="BL63" s="15"/>
      <c r="BM63" s="13">
        <v>58</v>
      </c>
      <c r="BN63" s="14" t="s">
        <v>128</v>
      </c>
      <c r="BO63" s="14" t="s">
        <v>161</v>
      </c>
      <c r="BP63" s="15" t="s">
        <v>87</v>
      </c>
      <c r="BQ63" s="13"/>
      <c r="BR63" s="14"/>
      <c r="BS63" s="14"/>
      <c r="BT63" s="15"/>
      <c r="BU63" s="13">
        <v>58</v>
      </c>
      <c r="BV63" s="14" t="s">
        <v>128</v>
      </c>
      <c r="BW63" s="14" t="s">
        <v>161</v>
      </c>
      <c r="BX63" s="15" t="s">
        <v>48</v>
      </c>
      <c r="BY63" s="13"/>
      <c r="BZ63" s="14"/>
      <c r="CA63" s="14"/>
      <c r="CB63" s="15"/>
    </row>
    <row r="64" spans="1:80" ht="30" x14ac:dyDescent="0.2">
      <c r="A64" s="13"/>
      <c r="B64" s="14"/>
      <c r="C64" s="14"/>
      <c r="D64" s="15"/>
      <c r="E64" s="13"/>
      <c r="F64" s="14"/>
      <c r="G64" s="14"/>
      <c r="H64" s="15"/>
      <c r="I64" s="13"/>
      <c r="J64" s="14"/>
      <c r="K64" s="14"/>
      <c r="L64" s="15"/>
      <c r="M64" s="13">
        <v>59</v>
      </c>
      <c r="N64" s="14" t="s">
        <v>128</v>
      </c>
      <c r="O64" s="14" t="s">
        <v>177</v>
      </c>
      <c r="P64" s="15" t="s">
        <v>81</v>
      </c>
      <c r="Q64" s="13">
        <v>59</v>
      </c>
      <c r="R64" s="14" t="s">
        <v>128</v>
      </c>
      <c r="S64" s="14" t="s">
        <v>177</v>
      </c>
      <c r="T64" s="15" t="s">
        <v>81</v>
      </c>
      <c r="U64" s="13">
        <v>59</v>
      </c>
      <c r="V64" s="14" t="s">
        <v>128</v>
      </c>
      <c r="W64" s="14" t="s">
        <v>182</v>
      </c>
      <c r="X64" s="15" t="s">
        <v>82</v>
      </c>
      <c r="Y64" s="13"/>
      <c r="Z64" s="14"/>
      <c r="AA64" s="14"/>
      <c r="AB64" s="15"/>
      <c r="AC64" s="13">
        <v>59</v>
      </c>
      <c r="AD64" s="14" t="s">
        <v>128</v>
      </c>
      <c r="AE64" s="14" t="s">
        <v>177</v>
      </c>
      <c r="AF64" s="15" t="s">
        <v>82</v>
      </c>
      <c r="AG64" s="13">
        <v>59</v>
      </c>
      <c r="AH64" s="14" t="s">
        <v>128</v>
      </c>
      <c r="AI64" s="14" t="s">
        <v>177</v>
      </c>
      <c r="AJ64" s="15" t="s">
        <v>82</v>
      </c>
      <c r="AK64" s="13"/>
      <c r="AL64" s="15"/>
      <c r="AM64" s="15"/>
      <c r="AN64" s="15"/>
      <c r="AO64" s="13">
        <v>59</v>
      </c>
      <c r="AP64" s="14" t="s">
        <v>128</v>
      </c>
      <c r="AQ64" s="14" t="s">
        <v>177</v>
      </c>
      <c r="AR64" s="15" t="s">
        <v>87</v>
      </c>
      <c r="AS64" s="13"/>
      <c r="AT64" s="14"/>
      <c r="AU64" s="14"/>
      <c r="AV64" s="15"/>
      <c r="AW64" s="13">
        <v>59</v>
      </c>
      <c r="AX64" s="14" t="s">
        <v>128</v>
      </c>
      <c r="AY64" s="14" t="s">
        <v>177</v>
      </c>
      <c r="AZ64" s="15" t="s">
        <v>87</v>
      </c>
      <c r="BA64" s="13">
        <v>59</v>
      </c>
      <c r="BB64" s="14" t="s">
        <v>128</v>
      </c>
      <c r="BC64" s="14" t="s">
        <v>177</v>
      </c>
      <c r="BD64" s="15" t="s">
        <v>87</v>
      </c>
      <c r="BE64" s="13">
        <v>59</v>
      </c>
      <c r="BF64" s="14" t="s">
        <v>128</v>
      </c>
      <c r="BG64" s="14" t="s">
        <v>177</v>
      </c>
      <c r="BH64" s="15" t="s">
        <v>87</v>
      </c>
      <c r="BI64" s="13"/>
      <c r="BJ64" s="14"/>
      <c r="BK64" s="14"/>
      <c r="BL64" s="15"/>
      <c r="BM64" s="13">
        <v>59</v>
      </c>
      <c r="BN64" s="14" t="s">
        <v>128</v>
      </c>
      <c r="BO64" s="14" t="s">
        <v>177</v>
      </c>
      <c r="BP64" s="15" t="s">
        <v>87</v>
      </c>
      <c r="BQ64" s="13"/>
      <c r="BR64" s="14"/>
      <c r="BS64" s="14"/>
      <c r="BT64" s="15"/>
      <c r="BU64" s="13">
        <v>59</v>
      </c>
      <c r="BV64" s="14" t="s">
        <v>128</v>
      </c>
      <c r="BW64" s="14" t="s">
        <v>177</v>
      </c>
      <c r="BX64" s="15" t="s">
        <v>48</v>
      </c>
      <c r="BY64" s="13"/>
      <c r="BZ64" s="14"/>
      <c r="CA64" s="14"/>
      <c r="CB64" s="15"/>
    </row>
    <row r="65" spans="1:80" ht="30" x14ac:dyDescent="0.2">
      <c r="A65" s="13"/>
      <c r="B65" s="14"/>
      <c r="C65" s="14"/>
      <c r="D65" s="15"/>
      <c r="E65" s="13"/>
      <c r="F65" s="14"/>
      <c r="G65" s="14"/>
      <c r="H65" s="15"/>
      <c r="I65" s="13"/>
      <c r="J65" s="14"/>
      <c r="K65" s="14"/>
      <c r="L65" s="15"/>
      <c r="M65" s="13">
        <v>60</v>
      </c>
      <c r="N65" s="14" t="s">
        <v>128</v>
      </c>
      <c r="O65" s="14" t="s">
        <v>181</v>
      </c>
      <c r="P65" s="15" t="s">
        <v>81</v>
      </c>
      <c r="Q65" s="13">
        <v>60</v>
      </c>
      <c r="R65" s="14" t="s">
        <v>128</v>
      </c>
      <c r="S65" s="14" t="s">
        <v>181</v>
      </c>
      <c r="T65" s="15" t="s">
        <v>81</v>
      </c>
      <c r="U65" s="13">
        <v>60</v>
      </c>
      <c r="V65" s="14" t="s">
        <v>128</v>
      </c>
      <c r="W65" s="14" t="s">
        <v>189</v>
      </c>
      <c r="X65" s="15" t="s">
        <v>82</v>
      </c>
      <c r="Y65" s="13"/>
      <c r="Z65" s="14"/>
      <c r="AA65" s="14"/>
      <c r="AB65" s="15"/>
      <c r="AC65" s="13">
        <v>60</v>
      </c>
      <c r="AD65" s="14" t="s">
        <v>128</v>
      </c>
      <c r="AE65" s="14" t="s">
        <v>181</v>
      </c>
      <c r="AF65" s="15" t="s">
        <v>82</v>
      </c>
      <c r="AG65" s="13">
        <v>60</v>
      </c>
      <c r="AH65" s="14" t="s">
        <v>128</v>
      </c>
      <c r="AI65" s="14" t="s">
        <v>181</v>
      </c>
      <c r="AJ65" s="15" t="s">
        <v>82</v>
      </c>
      <c r="AK65" s="13"/>
      <c r="AL65" s="15"/>
      <c r="AM65" s="15"/>
      <c r="AN65" s="15"/>
      <c r="AO65" s="13">
        <v>60</v>
      </c>
      <c r="AP65" s="14" t="s">
        <v>128</v>
      </c>
      <c r="AQ65" s="14" t="s">
        <v>181</v>
      </c>
      <c r="AR65" s="15" t="s">
        <v>87</v>
      </c>
      <c r="AS65" s="13"/>
      <c r="AT65" s="14"/>
      <c r="AU65" s="14"/>
      <c r="AV65" s="15"/>
      <c r="AW65" s="13">
        <v>60</v>
      </c>
      <c r="AX65" s="14" t="s">
        <v>128</v>
      </c>
      <c r="AY65" s="14" t="s">
        <v>181</v>
      </c>
      <c r="AZ65" s="15" t="s">
        <v>87</v>
      </c>
      <c r="BA65" s="13">
        <v>60</v>
      </c>
      <c r="BB65" s="14" t="s">
        <v>128</v>
      </c>
      <c r="BC65" s="14" t="s">
        <v>181</v>
      </c>
      <c r="BD65" s="15" t="s">
        <v>87</v>
      </c>
      <c r="BE65" s="13">
        <v>60</v>
      </c>
      <c r="BF65" s="14" t="s">
        <v>128</v>
      </c>
      <c r="BG65" s="14" t="s">
        <v>181</v>
      </c>
      <c r="BH65" s="15" t="s">
        <v>87</v>
      </c>
      <c r="BI65" s="13"/>
      <c r="BJ65" s="14"/>
      <c r="BK65" s="14"/>
      <c r="BL65" s="15"/>
      <c r="BM65" s="13">
        <v>60</v>
      </c>
      <c r="BN65" s="14" t="s">
        <v>128</v>
      </c>
      <c r="BO65" s="14" t="s">
        <v>181</v>
      </c>
      <c r="BP65" s="15" t="s">
        <v>87</v>
      </c>
      <c r="BQ65" s="13"/>
      <c r="BR65" s="14"/>
      <c r="BS65" s="14"/>
      <c r="BT65" s="15"/>
      <c r="BU65" s="13">
        <v>60</v>
      </c>
      <c r="BV65" s="14" t="s">
        <v>128</v>
      </c>
      <c r="BW65" s="14" t="s">
        <v>181</v>
      </c>
      <c r="BX65" s="15" t="s">
        <v>48</v>
      </c>
      <c r="BY65" s="13"/>
      <c r="BZ65" s="14"/>
      <c r="CA65" s="14"/>
      <c r="CB65" s="15"/>
    </row>
    <row r="66" spans="1:80" ht="30" x14ac:dyDescent="0.2">
      <c r="A66" s="13"/>
      <c r="B66" s="14"/>
      <c r="C66" s="14"/>
      <c r="D66" s="15"/>
      <c r="E66" s="13"/>
      <c r="F66" s="14"/>
      <c r="G66" s="14"/>
      <c r="H66" s="15"/>
      <c r="I66" s="13"/>
      <c r="J66" s="14"/>
      <c r="K66" s="14"/>
      <c r="L66" s="15"/>
      <c r="M66" s="13">
        <v>61</v>
      </c>
      <c r="N66" s="14" t="s">
        <v>128</v>
      </c>
      <c r="O66" s="14" t="s">
        <v>178</v>
      </c>
      <c r="P66" s="15" t="s">
        <v>81</v>
      </c>
      <c r="Q66" s="13">
        <v>61</v>
      </c>
      <c r="R66" s="14" t="s">
        <v>128</v>
      </c>
      <c r="S66" s="14" t="s">
        <v>178</v>
      </c>
      <c r="T66" s="15" t="s">
        <v>81</v>
      </c>
      <c r="U66" s="13">
        <v>61</v>
      </c>
      <c r="V66" s="14" t="s">
        <v>131</v>
      </c>
      <c r="W66" s="14" t="s">
        <v>132</v>
      </c>
      <c r="X66" s="15" t="s">
        <v>82</v>
      </c>
      <c r="Y66" s="13"/>
      <c r="Z66" s="14"/>
      <c r="AA66" s="14"/>
      <c r="AB66" s="15"/>
      <c r="AC66" s="13">
        <v>61</v>
      </c>
      <c r="AD66" s="14" t="s">
        <v>128</v>
      </c>
      <c r="AE66" s="14" t="s">
        <v>178</v>
      </c>
      <c r="AF66" s="15" t="s">
        <v>82</v>
      </c>
      <c r="AG66" s="13">
        <v>61</v>
      </c>
      <c r="AH66" s="14" t="s">
        <v>128</v>
      </c>
      <c r="AI66" s="14" t="s">
        <v>178</v>
      </c>
      <c r="AJ66" s="15" t="s">
        <v>82</v>
      </c>
      <c r="AK66" s="13"/>
      <c r="AL66" s="15"/>
      <c r="AM66" s="15"/>
      <c r="AN66" s="15"/>
      <c r="AO66" s="13">
        <v>61</v>
      </c>
      <c r="AP66" s="14" t="s">
        <v>128</v>
      </c>
      <c r="AQ66" s="14" t="s">
        <v>178</v>
      </c>
      <c r="AR66" s="15" t="s">
        <v>87</v>
      </c>
      <c r="AS66" s="13"/>
      <c r="AT66" s="14"/>
      <c r="AU66" s="14"/>
      <c r="AV66" s="15"/>
      <c r="AW66" s="13">
        <v>61</v>
      </c>
      <c r="AX66" s="14" t="s">
        <v>128</v>
      </c>
      <c r="AY66" s="14" t="s">
        <v>178</v>
      </c>
      <c r="AZ66" s="15" t="s">
        <v>87</v>
      </c>
      <c r="BA66" s="13">
        <v>61</v>
      </c>
      <c r="BB66" s="14" t="s">
        <v>128</v>
      </c>
      <c r="BC66" s="14" t="s">
        <v>178</v>
      </c>
      <c r="BD66" s="15" t="s">
        <v>87</v>
      </c>
      <c r="BE66" s="13">
        <v>61</v>
      </c>
      <c r="BF66" s="14" t="s">
        <v>128</v>
      </c>
      <c r="BG66" s="14" t="s">
        <v>178</v>
      </c>
      <c r="BH66" s="15" t="s">
        <v>87</v>
      </c>
      <c r="BI66" s="13"/>
      <c r="BJ66" s="14"/>
      <c r="BK66" s="14"/>
      <c r="BL66" s="15"/>
      <c r="BM66" s="13">
        <v>61</v>
      </c>
      <c r="BN66" s="14" t="s">
        <v>128</v>
      </c>
      <c r="BO66" s="14" t="s">
        <v>178</v>
      </c>
      <c r="BP66" s="15" t="s">
        <v>87</v>
      </c>
      <c r="BQ66" s="13"/>
      <c r="BR66" s="14"/>
      <c r="BS66" s="14"/>
      <c r="BT66" s="15"/>
      <c r="BU66" s="13">
        <v>61</v>
      </c>
      <c r="BV66" s="14" t="s">
        <v>128</v>
      </c>
      <c r="BW66" s="14" t="s">
        <v>178</v>
      </c>
      <c r="BX66" s="15" t="s">
        <v>48</v>
      </c>
      <c r="BY66" s="13"/>
      <c r="BZ66" s="14"/>
      <c r="CA66" s="14"/>
      <c r="CB66" s="15"/>
    </row>
    <row r="67" spans="1:80" ht="30" x14ac:dyDescent="0.2">
      <c r="A67" s="13"/>
      <c r="B67" s="14"/>
      <c r="C67" s="14"/>
      <c r="D67" s="15"/>
      <c r="E67" s="13"/>
      <c r="F67" s="14"/>
      <c r="G67" s="14"/>
      <c r="H67" s="15"/>
      <c r="I67" s="13"/>
      <c r="J67" s="14"/>
      <c r="K67" s="14"/>
      <c r="L67" s="15"/>
      <c r="M67" s="13">
        <v>62</v>
      </c>
      <c r="N67" s="14" t="s">
        <v>128</v>
      </c>
      <c r="O67" s="14" t="s">
        <v>179</v>
      </c>
      <c r="P67" s="15" t="s">
        <v>81</v>
      </c>
      <c r="Q67" s="13">
        <v>62</v>
      </c>
      <c r="R67" s="14" t="s">
        <v>128</v>
      </c>
      <c r="S67" s="14" t="s">
        <v>179</v>
      </c>
      <c r="T67" s="15" t="s">
        <v>81</v>
      </c>
      <c r="U67" s="13">
        <v>62</v>
      </c>
      <c r="V67" s="14" t="s">
        <v>131</v>
      </c>
      <c r="W67" s="14" t="s">
        <v>184</v>
      </c>
      <c r="X67" s="15" t="s">
        <v>82</v>
      </c>
      <c r="Y67" s="13"/>
      <c r="Z67" s="14"/>
      <c r="AA67" s="14"/>
      <c r="AB67" s="15"/>
      <c r="AC67" s="13">
        <v>62</v>
      </c>
      <c r="AD67" s="14" t="s">
        <v>128</v>
      </c>
      <c r="AE67" s="14" t="s">
        <v>179</v>
      </c>
      <c r="AF67" s="15" t="s">
        <v>82</v>
      </c>
      <c r="AG67" s="13">
        <v>62</v>
      </c>
      <c r="AH67" s="14" t="s">
        <v>128</v>
      </c>
      <c r="AI67" s="14" t="s">
        <v>179</v>
      </c>
      <c r="AJ67" s="15" t="s">
        <v>82</v>
      </c>
      <c r="AK67" s="13"/>
      <c r="AL67" s="15"/>
      <c r="AM67" s="15"/>
      <c r="AN67" s="15"/>
      <c r="AO67" s="13">
        <v>62</v>
      </c>
      <c r="AP67" s="14" t="s">
        <v>128</v>
      </c>
      <c r="AQ67" s="14" t="s">
        <v>179</v>
      </c>
      <c r="AR67" s="15" t="s">
        <v>87</v>
      </c>
      <c r="AS67" s="13"/>
      <c r="AT67" s="14"/>
      <c r="AU67" s="14"/>
      <c r="AV67" s="15"/>
      <c r="AW67" s="13">
        <v>62</v>
      </c>
      <c r="AX67" s="14" t="s">
        <v>128</v>
      </c>
      <c r="AY67" s="14" t="s">
        <v>179</v>
      </c>
      <c r="AZ67" s="15" t="s">
        <v>87</v>
      </c>
      <c r="BA67" s="13">
        <v>62</v>
      </c>
      <c r="BB67" s="14" t="s">
        <v>128</v>
      </c>
      <c r="BC67" s="14" t="s">
        <v>179</v>
      </c>
      <c r="BD67" s="15" t="s">
        <v>87</v>
      </c>
      <c r="BE67" s="13">
        <v>62</v>
      </c>
      <c r="BF67" s="14" t="s">
        <v>128</v>
      </c>
      <c r="BG67" s="14" t="s">
        <v>179</v>
      </c>
      <c r="BH67" s="15" t="s">
        <v>87</v>
      </c>
      <c r="BI67" s="13"/>
      <c r="BJ67" s="14"/>
      <c r="BK67" s="14"/>
      <c r="BL67" s="15"/>
      <c r="BM67" s="13">
        <v>62</v>
      </c>
      <c r="BN67" s="14" t="s">
        <v>128</v>
      </c>
      <c r="BO67" s="14" t="s">
        <v>179</v>
      </c>
      <c r="BP67" s="15" t="s">
        <v>87</v>
      </c>
      <c r="BQ67" s="13"/>
      <c r="BR67" s="14"/>
      <c r="BS67" s="14"/>
      <c r="BT67" s="15"/>
      <c r="BU67" s="13">
        <v>62</v>
      </c>
      <c r="BV67" s="14" t="s">
        <v>128</v>
      </c>
      <c r="BW67" s="14" t="s">
        <v>179</v>
      </c>
      <c r="BX67" s="15" t="s">
        <v>48</v>
      </c>
      <c r="BY67" s="13"/>
      <c r="BZ67" s="14"/>
      <c r="CA67" s="14"/>
      <c r="CB67" s="15"/>
    </row>
    <row r="68" spans="1:80" ht="30" x14ac:dyDescent="0.2">
      <c r="A68" s="13"/>
      <c r="B68" s="14"/>
      <c r="C68" s="14"/>
      <c r="D68" s="15"/>
      <c r="E68" s="13"/>
      <c r="F68" s="14"/>
      <c r="G68" s="14"/>
      <c r="H68" s="15"/>
      <c r="I68" s="13"/>
      <c r="J68" s="14"/>
      <c r="K68" s="14"/>
      <c r="L68" s="15"/>
      <c r="M68" s="13">
        <v>63</v>
      </c>
      <c r="N68" s="14" t="s">
        <v>128</v>
      </c>
      <c r="O68" s="14" t="s">
        <v>165</v>
      </c>
      <c r="P68" s="15" t="s">
        <v>81</v>
      </c>
      <c r="Q68" s="13">
        <v>63</v>
      </c>
      <c r="R68" s="14" t="s">
        <v>128</v>
      </c>
      <c r="S68" s="14" t="s">
        <v>165</v>
      </c>
      <c r="T68" s="15" t="s">
        <v>81</v>
      </c>
      <c r="U68" s="13">
        <v>63</v>
      </c>
      <c r="V68" s="14" t="s">
        <v>97</v>
      </c>
      <c r="W68" s="14" t="s">
        <v>167</v>
      </c>
      <c r="X68" s="15" t="s">
        <v>82</v>
      </c>
      <c r="Y68" s="13"/>
      <c r="Z68" s="14"/>
      <c r="AA68" s="14"/>
      <c r="AB68" s="15"/>
      <c r="AC68" s="13">
        <v>63</v>
      </c>
      <c r="AD68" s="14" t="s">
        <v>128</v>
      </c>
      <c r="AE68" s="14" t="s">
        <v>165</v>
      </c>
      <c r="AF68" s="15" t="s">
        <v>82</v>
      </c>
      <c r="AG68" s="13">
        <v>63</v>
      </c>
      <c r="AH68" s="14" t="s">
        <v>128</v>
      </c>
      <c r="AI68" s="14" t="s">
        <v>165</v>
      </c>
      <c r="AJ68" s="15" t="s">
        <v>82</v>
      </c>
      <c r="AK68" s="13"/>
      <c r="AL68" s="15"/>
      <c r="AM68" s="15"/>
      <c r="AN68" s="15"/>
      <c r="AO68" s="13">
        <v>63</v>
      </c>
      <c r="AP68" s="14" t="s">
        <v>128</v>
      </c>
      <c r="AQ68" s="14" t="s">
        <v>165</v>
      </c>
      <c r="AR68" s="15" t="s">
        <v>87</v>
      </c>
      <c r="AS68" s="13"/>
      <c r="AT68" s="14"/>
      <c r="AU68" s="14"/>
      <c r="AV68" s="15"/>
      <c r="AW68" s="13">
        <v>63</v>
      </c>
      <c r="AX68" s="14" t="s">
        <v>128</v>
      </c>
      <c r="AY68" s="14" t="s">
        <v>165</v>
      </c>
      <c r="AZ68" s="15" t="s">
        <v>87</v>
      </c>
      <c r="BA68" s="13">
        <v>63</v>
      </c>
      <c r="BB68" s="14" t="s">
        <v>128</v>
      </c>
      <c r="BC68" s="14" t="s">
        <v>165</v>
      </c>
      <c r="BD68" s="15" t="s">
        <v>87</v>
      </c>
      <c r="BE68" s="13">
        <v>63</v>
      </c>
      <c r="BF68" s="14" t="s">
        <v>128</v>
      </c>
      <c r="BG68" s="14" t="s">
        <v>165</v>
      </c>
      <c r="BH68" s="15" t="s">
        <v>87</v>
      </c>
      <c r="BI68" s="13"/>
      <c r="BJ68" s="14"/>
      <c r="BK68" s="14"/>
      <c r="BL68" s="15"/>
      <c r="BM68" s="13">
        <v>63</v>
      </c>
      <c r="BN68" s="14" t="s">
        <v>128</v>
      </c>
      <c r="BO68" s="14" t="s">
        <v>165</v>
      </c>
      <c r="BP68" s="15" t="s">
        <v>87</v>
      </c>
      <c r="BQ68" s="13"/>
      <c r="BR68" s="14"/>
      <c r="BS68" s="14"/>
      <c r="BT68" s="15"/>
      <c r="BU68" s="13">
        <v>63</v>
      </c>
      <c r="BV68" s="14" t="s">
        <v>128</v>
      </c>
      <c r="BW68" s="14" t="s">
        <v>165</v>
      </c>
      <c r="BX68" s="15" t="s">
        <v>48</v>
      </c>
      <c r="BY68" s="13"/>
      <c r="BZ68" s="14"/>
      <c r="CA68" s="14"/>
      <c r="CB68" s="15"/>
    </row>
    <row r="69" spans="1:80" ht="30" x14ac:dyDescent="0.2">
      <c r="A69" s="13"/>
      <c r="B69" s="14"/>
      <c r="C69" s="14"/>
      <c r="D69" s="15"/>
      <c r="E69" s="13"/>
      <c r="F69" s="14"/>
      <c r="G69" s="14"/>
      <c r="H69" s="15"/>
      <c r="I69" s="13"/>
      <c r="J69" s="14"/>
      <c r="K69" s="14"/>
      <c r="L69" s="15"/>
      <c r="M69" s="13">
        <v>64</v>
      </c>
      <c r="N69" s="14" t="s">
        <v>128</v>
      </c>
      <c r="O69" s="14" t="s">
        <v>170</v>
      </c>
      <c r="P69" s="15" t="s">
        <v>81</v>
      </c>
      <c r="Q69" s="13">
        <v>64</v>
      </c>
      <c r="R69" s="14" t="s">
        <v>128</v>
      </c>
      <c r="S69" s="14" t="s">
        <v>170</v>
      </c>
      <c r="T69" s="15" t="s">
        <v>81</v>
      </c>
      <c r="U69" s="13">
        <v>64</v>
      </c>
      <c r="V69" s="14" t="s">
        <v>97</v>
      </c>
      <c r="W69" s="14" t="s">
        <v>133</v>
      </c>
      <c r="X69" s="15" t="s">
        <v>82</v>
      </c>
      <c r="Y69" s="13"/>
      <c r="Z69" s="14"/>
      <c r="AA69" s="14"/>
      <c r="AB69" s="15"/>
      <c r="AC69" s="13">
        <v>64</v>
      </c>
      <c r="AD69" s="14" t="s">
        <v>128</v>
      </c>
      <c r="AE69" s="14" t="s">
        <v>170</v>
      </c>
      <c r="AF69" s="15" t="s">
        <v>82</v>
      </c>
      <c r="AG69" s="13">
        <v>64</v>
      </c>
      <c r="AH69" s="14" t="s">
        <v>128</v>
      </c>
      <c r="AI69" s="14" t="s">
        <v>170</v>
      </c>
      <c r="AJ69" s="15" t="s">
        <v>82</v>
      </c>
      <c r="AK69" s="13"/>
      <c r="AL69" s="15"/>
      <c r="AM69" s="15"/>
      <c r="AN69" s="15"/>
      <c r="AO69" s="13">
        <v>64</v>
      </c>
      <c r="AP69" s="14" t="s">
        <v>128</v>
      </c>
      <c r="AQ69" s="14" t="s">
        <v>170</v>
      </c>
      <c r="AR69" s="15" t="s">
        <v>87</v>
      </c>
      <c r="AS69" s="13"/>
      <c r="AT69" s="14"/>
      <c r="AU69" s="14"/>
      <c r="AV69" s="15"/>
      <c r="AW69" s="13">
        <v>64</v>
      </c>
      <c r="AX69" s="14" t="s">
        <v>128</v>
      </c>
      <c r="AY69" s="14" t="s">
        <v>170</v>
      </c>
      <c r="AZ69" s="15" t="s">
        <v>87</v>
      </c>
      <c r="BA69" s="13">
        <v>64</v>
      </c>
      <c r="BB69" s="14" t="s">
        <v>128</v>
      </c>
      <c r="BC69" s="14" t="s">
        <v>170</v>
      </c>
      <c r="BD69" s="15" t="s">
        <v>87</v>
      </c>
      <c r="BE69" s="13">
        <v>64</v>
      </c>
      <c r="BF69" s="14" t="s">
        <v>128</v>
      </c>
      <c r="BG69" s="14" t="s">
        <v>170</v>
      </c>
      <c r="BH69" s="15" t="s">
        <v>87</v>
      </c>
      <c r="BI69" s="13"/>
      <c r="BJ69" s="14"/>
      <c r="BK69" s="14"/>
      <c r="BL69" s="15"/>
      <c r="BM69" s="13">
        <v>64</v>
      </c>
      <c r="BN69" s="14" t="s">
        <v>128</v>
      </c>
      <c r="BO69" s="14" t="s">
        <v>170</v>
      </c>
      <c r="BP69" s="15" t="s">
        <v>87</v>
      </c>
      <c r="BQ69" s="13"/>
      <c r="BR69" s="14"/>
      <c r="BS69" s="14"/>
      <c r="BT69" s="15"/>
      <c r="BU69" s="13">
        <v>64</v>
      </c>
      <c r="BV69" s="14" t="s">
        <v>128</v>
      </c>
      <c r="BW69" s="14" t="s">
        <v>170</v>
      </c>
      <c r="BX69" s="15" t="s">
        <v>48</v>
      </c>
      <c r="BY69" s="13"/>
      <c r="BZ69" s="14"/>
      <c r="CA69" s="14"/>
      <c r="CB69" s="15"/>
    </row>
    <row r="70" spans="1:80" ht="30" x14ac:dyDescent="0.2">
      <c r="A70" s="13"/>
      <c r="B70" s="14"/>
      <c r="C70" s="14"/>
      <c r="D70" s="15"/>
      <c r="E70" s="13"/>
      <c r="F70" s="14"/>
      <c r="G70" s="14"/>
      <c r="H70" s="15"/>
      <c r="I70" s="13"/>
      <c r="J70" s="14"/>
      <c r="K70" s="14"/>
      <c r="L70" s="15"/>
      <c r="M70" s="13">
        <v>65</v>
      </c>
      <c r="N70" s="14" t="s">
        <v>128</v>
      </c>
      <c r="O70" s="14" t="s">
        <v>129</v>
      </c>
      <c r="P70" s="15" t="s">
        <v>81</v>
      </c>
      <c r="Q70" s="13">
        <v>65</v>
      </c>
      <c r="R70" s="14" t="s">
        <v>128</v>
      </c>
      <c r="S70" s="14" t="s">
        <v>129</v>
      </c>
      <c r="T70" s="15" t="s">
        <v>81</v>
      </c>
      <c r="U70" s="13">
        <v>65</v>
      </c>
      <c r="V70" s="14" t="s">
        <v>97</v>
      </c>
      <c r="W70" s="14" t="s">
        <v>98</v>
      </c>
      <c r="X70" s="15" t="s">
        <v>82</v>
      </c>
      <c r="Y70" s="13"/>
      <c r="Z70" s="14"/>
      <c r="AA70" s="14"/>
      <c r="AB70" s="15"/>
      <c r="AC70" s="13">
        <v>65</v>
      </c>
      <c r="AD70" s="14" t="s">
        <v>128</v>
      </c>
      <c r="AE70" s="14" t="s">
        <v>129</v>
      </c>
      <c r="AF70" s="15" t="s">
        <v>82</v>
      </c>
      <c r="AG70" s="13">
        <v>65</v>
      </c>
      <c r="AH70" s="14" t="s">
        <v>128</v>
      </c>
      <c r="AI70" s="14" t="s">
        <v>129</v>
      </c>
      <c r="AJ70" s="15" t="s">
        <v>82</v>
      </c>
      <c r="AK70" s="13"/>
      <c r="AL70" s="15"/>
      <c r="AM70" s="15"/>
      <c r="AN70" s="15"/>
      <c r="AO70" s="13">
        <v>65</v>
      </c>
      <c r="AP70" s="14" t="s">
        <v>128</v>
      </c>
      <c r="AQ70" s="14" t="s">
        <v>129</v>
      </c>
      <c r="AR70" s="15" t="s">
        <v>87</v>
      </c>
      <c r="AS70" s="13"/>
      <c r="AT70" s="14"/>
      <c r="AU70" s="14"/>
      <c r="AV70" s="15"/>
      <c r="AW70" s="13">
        <v>65</v>
      </c>
      <c r="AX70" s="14" t="s">
        <v>128</v>
      </c>
      <c r="AY70" s="14" t="s">
        <v>129</v>
      </c>
      <c r="AZ70" s="15" t="s">
        <v>87</v>
      </c>
      <c r="BA70" s="13">
        <v>65</v>
      </c>
      <c r="BB70" s="14" t="s">
        <v>128</v>
      </c>
      <c r="BC70" s="14" t="s">
        <v>129</v>
      </c>
      <c r="BD70" s="15" t="s">
        <v>87</v>
      </c>
      <c r="BE70" s="13">
        <v>65</v>
      </c>
      <c r="BF70" s="14" t="s">
        <v>128</v>
      </c>
      <c r="BG70" s="14" t="s">
        <v>129</v>
      </c>
      <c r="BH70" s="15" t="s">
        <v>87</v>
      </c>
      <c r="BI70" s="13"/>
      <c r="BJ70" s="14"/>
      <c r="BK70" s="14"/>
      <c r="BL70" s="15"/>
      <c r="BM70" s="13">
        <v>65</v>
      </c>
      <c r="BN70" s="14" t="s">
        <v>128</v>
      </c>
      <c r="BO70" s="14" t="s">
        <v>129</v>
      </c>
      <c r="BP70" s="15" t="s">
        <v>87</v>
      </c>
      <c r="BQ70" s="13"/>
      <c r="BR70" s="14"/>
      <c r="BS70" s="14"/>
      <c r="BT70" s="15"/>
      <c r="BU70" s="13">
        <v>65</v>
      </c>
      <c r="BV70" s="14" t="s">
        <v>128</v>
      </c>
      <c r="BW70" s="14" t="s">
        <v>129</v>
      </c>
      <c r="BX70" s="15" t="s">
        <v>48</v>
      </c>
      <c r="BY70" s="13"/>
      <c r="BZ70" s="14"/>
      <c r="CA70" s="14"/>
      <c r="CB70" s="15"/>
    </row>
    <row r="71" spans="1:80" ht="30" x14ac:dyDescent="0.2">
      <c r="A71" s="13"/>
      <c r="B71" s="14"/>
      <c r="C71" s="14"/>
      <c r="D71" s="15"/>
      <c r="E71" s="13"/>
      <c r="F71" s="14"/>
      <c r="G71" s="14"/>
      <c r="H71" s="15"/>
      <c r="I71" s="13"/>
      <c r="J71" s="14"/>
      <c r="K71" s="14"/>
      <c r="L71" s="15"/>
      <c r="M71" s="13">
        <v>66</v>
      </c>
      <c r="N71" s="14" t="s">
        <v>128</v>
      </c>
      <c r="O71" s="14" t="s">
        <v>188</v>
      </c>
      <c r="P71" s="15" t="s">
        <v>81</v>
      </c>
      <c r="Q71" s="13">
        <v>66</v>
      </c>
      <c r="R71" s="14" t="s">
        <v>128</v>
      </c>
      <c r="S71" s="14" t="s">
        <v>188</v>
      </c>
      <c r="T71" s="15" t="s">
        <v>81</v>
      </c>
      <c r="U71" s="13">
        <v>66</v>
      </c>
      <c r="V71" s="14" t="s">
        <v>97</v>
      </c>
      <c r="W71" s="14" t="s">
        <v>186</v>
      </c>
      <c r="X71" s="15" t="s">
        <v>82</v>
      </c>
      <c r="Y71" s="13"/>
      <c r="Z71" s="14"/>
      <c r="AA71" s="14"/>
      <c r="AB71" s="15"/>
      <c r="AC71" s="13">
        <v>66</v>
      </c>
      <c r="AD71" s="14" t="s">
        <v>128</v>
      </c>
      <c r="AE71" s="14" t="s">
        <v>188</v>
      </c>
      <c r="AF71" s="15" t="s">
        <v>82</v>
      </c>
      <c r="AG71" s="13">
        <v>66</v>
      </c>
      <c r="AH71" s="14" t="s">
        <v>128</v>
      </c>
      <c r="AI71" s="14" t="s">
        <v>188</v>
      </c>
      <c r="AJ71" s="15" t="s">
        <v>82</v>
      </c>
      <c r="AK71" s="13"/>
      <c r="AL71" s="15"/>
      <c r="AM71" s="15"/>
      <c r="AN71" s="15"/>
      <c r="AO71" s="13">
        <v>66</v>
      </c>
      <c r="AP71" s="14" t="s">
        <v>128</v>
      </c>
      <c r="AQ71" s="14" t="s">
        <v>188</v>
      </c>
      <c r="AR71" s="15" t="s">
        <v>87</v>
      </c>
      <c r="AS71" s="13"/>
      <c r="AT71" s="14"/>
      <c r="AU71" s="14"/>
      <c r="AV71" s="15"/>
      <c r="AW71" s="13">
        <v>66</v>
      </c>
      <c r="AX71" s="14" t="s">
        <v>128</v>
      </c>
      <c r="AY71" s="14" t="s">
        <v>188</v>
      </c>
      <c r="AZ71" s="15" t="s">
        <v>87</v>
      </c>
      <c r="BA71" s="13">
        <v>66</v>
      </c>
      <c r="BB71" s="14" t="s">
        <v>128</v>
      </c>
      <c r="BC71" s="14" t="s">
        <v>188</v>
      </c>
      <c r="BD71" s="15" t="s">
        <v>87</v>
      </c>
      <c r="BE71" s="13">
        <v>66</v>
      </c>
      <c r="BF71" s="14" t="s">
        <v>128</v>
      </c>
      <c r="BG71" s="14" t="s">
        <v>188</v>
      </c>
      <c r="BH71" s="15" t="s">
        <v>87</v>
      </c>
      <c r="BI71" s="13"/>
      <c r="BJ71" s="14"/>
      <c r="BK71" s="14"/>
      <c r="BL71" s="15"/>
      <c r="BM71" s="13">
        <v>66</v>
      </c>
      <c r="BN71" s="14" t="s">
        <v>128</v>
      </c>
      <c r="BO71" s="14" t="s">
        <v>188</v>
      </c>
      <c r="BP71" s="15" t="s">
        <v>87</v>
      </c>
      <c r="BQ71" s="13"/>
      <c r="BR71" s="14"/>
      <c r="BS71" s="14"/>
      <c r="BT71" s="15"/>
      <c r="BU71" s="13">
        <v>66</v>
      </c>
      <c r="BV71" s="14" t="s">
        <v>128</v>
      </c>
      <c r="BW71" s="14" t="s">
        <v>188</v>
      </c>
      <c r="BX71" s="15" t="s">
        <v>48</v>
      </c>
      <c r="BY71" s="13"/>
      <c r="BZ71" s="14"/>
      <c r="CA71" s="14"/>
      <c r="CB71" s="15"/>
    </row>
    <row r="72" spans="1:80" ht="30" x14ac:dyDescent="0.2">
      <c r="A72" s="13"/>
      <c r="B72" s="14"/>
      <c r="C72" s="14"/>
      <c r="D72" s="15"/>
      <c r="E72" s="13"/>
      <c r="F72" s="14"/>
      <c r="G72" s="14"/>
      <c r="H72" s="15"/>
      <c r="I72" s="13"/>
      <c r="J72" s="14"/>
      <c r="K72" s="14"/>
      <c r="L72" s="15"/>
      <c r="M72" s="13">
        <v>67</v>
      </c>
      <c r="N72" s="14" t="s">
        <v>128</v>
      </c>
      <c r="O72" s="14" t="s">
        <v>182</v>
      </c>
      <c r="P72" s="15" t="s">
        <v>81</v>
      </c>
      <c r="Q72" s="13">
        <v>67</v>
      </c>
      <c r="R72" s="14" t="s">
        <v>128</v>
      </c>
      <c r="S72" s="14" t="s">
        <v>182</v>
      </c>
      <c r="T72" s="15" t="s">
        <v>81</v>
      </c>
      <c r="U72" s="13">
        <v>67</v>
      </c>
      <c r="V72" s="14" t="s">
        <v>97</v>
      </c>
      <c r="W72" s="14" t="s">
        <v>183</v>
      </c>
      <c r="X72" s="15" t="s">
        <v>82</v>
      </c>
      <c r="Y72" s="13"/>
      <c r="Z72" s="14"/>
      <c r="AA72" s="14"/>
      <c r="AB72" s="15"/>
      <c r="AC72" s="13">
        <v>67</v>
      </c>
      <c r="AD72" s="14" t="s">
        <v>128</v>
      </c>
      <c r="AE72" s="14" t="s">
        <v>182</v>
      </c>
      <c r="AF72" s="15" t="s">
        <v>82</v>
      </c>
      <c r="AG72" s="13">
        <v>67</v>
      </c>
      <c r="AH72" s="14" t="s">
        <v>128</v>
      </c>
      <c r="AI72" s="14" t="s">
        <v>182</v>
      </c>
      <c r="AJ72" s="15" t="s">
        <v>82</v>
      </c>
      <c r="AK72" s="13"/>
      <c r="AL72" s="15"/>
      <c r="AM72" s="15"/>
      <c r="AN72" s="15"/>
      <c r="AO72" s="13">
        <v>67</v>
      </c>
      <c r="AP72" s="14" t="s">
        <v>128</v>
      </c>
      <c r="AQ72" s="14" t="s">
        <v>182</v>
      </c>
      <c r="AR72" s="15" t="s">
        <v>87</v>
      </c>
      <c r="AS72" s="13"/>
      <c r="AT72" s="14"/>
      <c r="AU72" s="14"/>
      <c r="AV72" s="15"/>
      <c r="AW72" s="13">
        <v>67</v>
      </c>
      <c r="AX72" s="14" t="s">
        <v>128</v>
      </c>
      <c r="AY72" s="14" t="s">
        <v>182</v>
      </c>
      <c r="AZ72" s="15" t="s">
        <v>87</v>
      </c>
      <c r="BA72" s="13">
        <v>67</v>
      </c>
      <c r="BB72" s="14" t="s">
        <v>128</v>
      </c>
      <c r="BC72" s="14" t="s">
        <v>182</v>
      </c>
      <c r="BD72" s="15" t="s">
        <v>87</v>
      </c>
      <c r="BE72" s="13">
        <v>67</v>
      </c>
      <c r="BF72" s="14" t="s">
        <v>128</v>
      </c>
      <c r="BG72" s="14" t="s">
        <v>182</v>
      </c>
      <c r="BH72" s="15" t="s">
        <v>87</v>
      </c>
      <c r="BI72" s="13"/>
      <c r="BJ72" s="14"/>
      <c r="BK72" s="14"/>
      <c r="BL72" s="15"/>
      <c r="BM72" s="13">
        <v>67</v>
      </c>
      <c r="BN72" s="14" t="s">
        <v>128</v>
      </c>
      <c r="BO72" s="14" t="s">
        <v>182</v>
      </c>
      <c r="BP72" s="15" t="s">
        <v>87</v>
      </c>
      <c r="BQ72" s="13"/>
      <c r="BR72" s="14"/>
      <c r="BS72" s="14"/>
      <c r="BT72" s="15"/>
      <c r="BU72" s="13">
        <v>67</v>
      </c>
      <c r="BV72" s="14" t="s">
        <v>128</v>
      </c>
      <c r="BW72" s="14" t="s">
        <v>182</v>
      </c>
      <c r="BX72" s="15" t="s">
        <v>48</v>
      </c>
      <c r="BY72" s="13"/>
      <c r="BZ72" s="14"/>
      <c r="CA72" s="14"/>
      <c r="CB72" s="15"/>
    </row>
    <row r="73" spans="1:80" ht="30" x14ac:dyDescent="0.2">
      <c r="A73" s="13"/>
      <c r="B73" s="14"/>
      <c r="C73" s="14"/>
      <c r="D73" s="15"/>
      <c r="E73" s="13"/>
      <c r="F73" s="14"/>
      <c r="G73" s="14"/>
      <c r="H73" s="15"/>
      <c r="I73" s="13"/>
      <c r="J73" s="14"/>
      <c r="K73" s="14"/>
      <c r="L73" s="15"/>
      <c r="M73" s="13">
        <v>68</v>
      </c>
      <c r="N73" s="14" t="s">
        <v>128</v>
      </c>
      <c r="O73" s="14" t="s">
        <v>189</v>
      </c>
      <c r="P73" s="15" t="s">
        <v>81</v>
      </c>
      <c r="Q73" s="13">
        <v>68</v>
      </c>
      <c r="R73" s="14" t="s">
        <v>128</v>
      </c>
      <c r="S73" s="14" t="s">
        <v>189</v>
      </c>
      <c r="T73" s="15" t="s">
        <v>81</v>
      </c>
      <c r="U73" s="13">
        <v>68</v>
      </c>
      <c r="V73" s="14" t="s">
        <v>97</v>
      </c>
      <c r="W73" s="14" t="s">
        <v>175</v>
      </c>
      <c r="X73" s="15" t="s">
        <v>82</v>
      </c>
      <c r="Y73" s="13"/>
      <c r="Z73" s="14"/>
      <c r="AA73" s="14"/>
      <c r="AB73" s="15"/>
      <c r="AC73" s="13">
        <v>68</v>
      </c>
      <c r="AD73" s="14" t="s">
        <v>128</v>
      </c>
      <c r="AE73" s="14" t="s">
        <v>189</v>
      </c>
      <c r="AF73" s="15" t="s">
        <v>82</v>
      </c>
      <c r="AG73" s="13">
        <v>68</v>
      </c>
      <c r="AH73" s="14" t="s">
        <v>128</v>
      </c>
      <c r="AI73" s="14" t="s">
        <v>189</v>
      </c>
      <c r="AJ73" s="15" t="s">
        <v>82</v>
      </c>
      <c r="AK73" s="13"/>
      <c r="AL73" s="15"/>
      <c r="AM73" s="15"/>
      <c r="AN73" s="15"/>
      <c r="AO73" s="13">
        <v>68</v>
      </c>
      <c r="AP73" s="14" t="s">
        <v>128</v>
      </c>
      <c r="AQ73" s="14" t="s">
        <v>189</v>
      </c>
      <c r="AR73" s="15" t="s">
        <v>87</v>
      </c>
      <c r="AS73" s="13"/>
      <c r="AT73" s="14"/>
      <c r="AU73" s="14"/>
      <c r="AV73" s="15"/>
      <c r="AW73" s="13">
        <v>68</v>
      </c>
      <c r="AX73" s="14" t="s">
        <v>128</v>
      </c>
      <c r="AY73" s="14" t="s">
        <v>189</v>
      </c>
      <c r="AZ73" s="15" t="s">
        <v>87</v>
      </c>
      <c r="BA73" s="13">
        <v>68</v>
      </c>
      <c r="BB73" s="14" t="s">
        <v>128</v>
      </c>
      <c r="BC73" s="14" t="s">
        <v>189</v>
      </c>
      <c r="BD73" s="15" t="s">
        <v>87</v>
      </c>
      <c r="BE73" s="13">
        <v>68</v>
      </c>
      <c r="BF73" s="14" t="s">
        <v>128</v>
      </c>
      <c r="BG73" s="14" t="s">
        <v>189</v>
      </c>
      <c r="BH73" s="15" t="s">
        <v>87</v>
      </c>
      <c r="BI73" s="13"/>
      <c r="BJ73" s="14"/>
      <c r="BK73" s="14"/>
      <c r="BL73" s="15"/>
      <c r="BM73" s="13">
        <v>68</v>
      </c>
      <c r="BN73" s="14" t="s">
        <v>128</v>
      </c>
      <c r="BO73" s="14" t="s">
        <v>189</v>
      </c>
      <c r="BP73" s="15" t="s">
        <v>87</v>
      </c>
      <c r="BQ73" s="13"/>
      <c r="BR73" s="14"/>
      <c r="BS73" s="14"/>
      <c r="BT73" s="15"/>
      <c r="BU73" s="13">
        <v>68</v>
      </c>
      <c r="BV73" s="14" t="s">
        <v>128</v>
      </c>
      <c r="BW73" s="14" t="s">
        <v>189</v>
      </c>
      <c r="BX73" s="15" t="s">
        <v>48</v>
      </c>
      <c r="BY73" s="13"/>
      <c r="BZ73" s="14"/>
      <c r="CA73" s="14"/>
      <c r="CB73" s="15"/>
    </row>
    <row r="74" spans="1:80" ht="30" x14ac:dyDescent="0.2">
      <c r="A74" s="13"/>
      <c r="B74" s="14"/>
      <c r="C74" s="14"/>
      <c r="D74" s="15"/>
      <c r="E74" s="13"/>
      <c r="F74" s="14"/>
      <c r="G74" s="14"/>
      <c r="H74" s="15"/>
      <c r="I74" s="13"/>
      <c r="J74" s="14"/>
      <c r="K74" s="14"/>
      <c r="L74" s="15"/>
      <c r="M74" s="13">
        <v>69</v>
      </c>
      <c r="N74" s="14" t="s">
        <v>128</v>
      </c>
      <c r="O74" s="14" t="s">
        <v>190</v>
      </c>
      <c r="P74" s="15" t="s">
        <v>81</v>
      </c>
      <c r="Q74" s="13">
        <v>69</v>
      </c>
      <c r="R74" s="14" t="s">
        <v>128</v>
      </c>
      <c r="S74" s="14" t="s">
        <v>190</v>
      </c>
      <c r="T74" s="15" t="s">
        <v>81</v>
      </c>
      <c r="U74" s="13"/>
      <c r="V74" s="14" t="s">
        <v>97</v>
      </c>
      <c r="W74" s="14" t="s">
        <v>176</v>
      </c>
      <c r="X74" s="15" t="s">
        <v>82</v>
      </c>
      <c r="Y74" s="13"/>
      <c r="Z74" s="14"/>
      <c r="AA74" s="14"/>
      <c r="AB74" s="15"/>
      <c r="AC74" s="13">
        <v>69</v>
      </c>
      <c r="AD74" s="14" t="s">
        <v>128</v>
      </c>
      <c r="AE74" s="14" t="s">
        <v>190</v>
      </c>
      <c r="AF74" s="15" t="s">
        <v>82</v>
      </c>
      <c r="AG74" s="13">
        <v>69</v>
      </c>
      <c r="AH74" s="14" t="s">
        <v>128</v>
      </c>
      <c r="AI74" s="14" t="s">
        <v>190</v>
      </c>
      <c r="AJ74" s="15" t="s">
        <v>82</v>
      </c>
      <c r="AK74" s="13"/>
      <c r="AL74" s="15"/>
      <c r="AM74" s="15"/>
      <c r="AN74" s="15"/>
      <c r="AO74" s="13">
        <v>69</v>
      </c>
      <c r="AP74" s="14" t="s">
        <v>128</v>
      </c>
      <c r="AQ74" s="14" t="s">
        <v>190</v>
      </c>
      <c r="AR74" s="15" t="s">
        <v>87</v>
      </c>
      <c r="AS74" s="13"/>
      <c r="AT74" s="14"/>
      <c r="AU74" s="14"/>
      <c r="AV74" s="15"/>
      <c r="AW74" s="13">
        <v>69</v>
      </c>
      <c r="AX74" s="14" t="s">
        <v>128</v>
      </c>
      <c r="AY74" s="14" t="s">
        <v>190</v>
      </c>
      <c r="AZ74" s="15" t="s">
        <v>87</v>
      </c>
      <c r="BA74" s="13">
        <v>69</v>
      </c>
      <c r="BB74" s="14" t="s">
        <v>128</v>
      </c>
      <c r="BC74" s="14" t="s">
        <v>190</v>
      </c>
      <c r="BD74" s="15" t="s">
        <v>87</v>
      </c>
      <c r="BE74" s="13">
        <v>69</v>
      </c>
      <c r="BF74" s="14" t="s">
        <v>128</v>
      </c>
      <c r="BG74" s="14" t="s">
        <v>190</v>
      </c>
      <c r="BH74" s="15" t="s">
        <v>87</v>
      </c>
      <c r="BI74" s="13"/>
      <c r="BJ74" s="14"/>
      <c r="BK74" s="14"/>
      <c r="BL74" s="15"/>
      <c r="BM74" s="13">
        <v>69</v>
      </c>
      <c r="BN74" s="14" t="s">
        <v>128</v>
      </c>
      <c r="BO74" s="14" t="s">
        <v>190</v>
      </c>
      <c r="BP74" s="15" t="s">
        <v>87</v>
      </c>
      <c r="BQ74" s="13"/>
      <c r="BR74" s="14"/>
      <c r="BS74" s="14"/>
      <c r="BT74" s="15"/>
      <c r="BU74" s="13">
        <v>69</v>
      </c>
      <c r="BV74" s="14" t="s">
        <v>128</v>
      </c>
      <c r="BW74" s="14" t="s">
        <v>190</v>
      </c>
      <c r="BX74" s="15" t="s">
        <v>48</v>
      </c>
      <c r="BY74" s="13"/>
      <c r="BZ74" s="14"/>
      <c r="CA74" s="14"/>
      <c r="CB74" s="15"/>
    </row>
    <row r="75" spans="1:80" ht="30" x14ac:dyDescent="0.2">
      <c r="A75" s="13"/>
      <c r="B75" s="14"/>
      <c r="C75" s="14"/>
      <c r="D75" s="15"/>
      <c r="E75" s="13"/>
      <c r="F75" s="14"/>
      <c r="G75" s="14"/>
      <c r="H75" s="15"/>
      <c r="I75" s="13"/>
      <c r="J75" s="14"/>
      <c r="K75" s="14"/>
      <c r="L75" s="15"/>
      <c r="M75" s="13">
        <v>70</v>
      </c>
      <c r="N75" s="14" t="s">
        <v>131</v>
      </c>
      <c r="O75" s="14" t="s">
        <v>180</v>
      </c>
      <c r="P75" s="15" t="s">
        <v>81</v>
      </c>
      <c r="Q75" s="13">
        <v>70</v>
      </c>
      <c r="R75" s="14" t="s">
        <v>131</v>
      </c>
      <c r="S75" s="14" t="s">
        <v>180</v>
      </c>
      <c r="T75" s="15" t="s">
        <v>81</v>
      </c>
      <c r="U75" s="13"/>
      <c r="V75" s="14" t="s">
        <v>135</v>
      </c>
      <c r="W75" s="14" t="s">
        <v>136</v>
      </c>
      <c r="X75" s="15" t="s">
        <v>82</v>
      </c>
      <c r="Y75" s="13"/>
      <c r="Z75" s="14"/>
      <c r="AA75" s="14"/>
      <c r="AB75" s="15"/>
      <c r="AC75" s="13">
        <v>70</v>
      </c>
      <c r="AD75" s="14" t="s">
        <v>131</v>
      </c>
      <c r="AE75" s="14" t="s">
        <v>180</v>
      </c>
      <c r="AF75" s="15" t="s">
        <v>82</v>
      </c>
      <c r="AG75" s="13">
        <v>70</v>
      </c>
      <c r="AH75" s="14" t="s">
        <v>131</v>
      </c>
      <c r="AI75" s="14" t="s">
        <v>180</v>
      </c>
      <c r="AJ75" s="15" t="s">
        <v>82</v>
      </c>
      <c r="AK75" s="13"/>
      <c r="AL75" s="15"/>
      <c r="AM75" s="15"/>
      <c r="AN75" s="15"/>
      <c r="AO75" s="13">
        <v>70</v>
      </c>
      <c r="AP75" s="14" t="s">
        <v>131</v>
      </c>
      <c r="AQ75" s="14" t="s">
        <v>180</v>
      </c>
      <c r="AR75" s="15" t="s">
        <v>87</v>
      </c>
      <c r="AS75" s="13"/>
      <c r="AT75" s="14"/>
      <c r="AU75" s="14"/>
      <c r="AV75" s="15"/>
      <c r="AW75" s="13">
        <v>70</v>
      </c>
      <c r="AX75" s="14" t="s">
        <v>131</v>
      </c>
      <c r="AY75" s="14" t="s">
        <v>180</v>
      </c>
      <c r="AZ75" s="15" t="s">
        <v>87</v>
      </c>
      <c r="BA75" s="13">
        <v>70</v>
      </c>
      <c r="BB75" s="14" t="s">
        <v>131</v>
      </c>
      <c r="BC75" s="14" t="s">
        <v>180</v>
      </c>
      <c r="BD75" s="15" t="s">
        <v>87</v>
      </c>
      <c r="BE75" s="13">
        <v>70</v>
      </c>
      <c r="BF75" s="14" t="s">
        <v>131</v>
      </c>
      <c r="BG75" s="14" t="s">
        <v>180</v>
      </c>
      <c r="BH75" s="15" t="s">
        <v>87</v>
      </c>
      <c r="BI75" s="13"/>
      <c r="BJ75" s="14"/>
      <c r="BK75" s="14"/>
      <c r="BL75" s="15"/>
      <c r="BM75" s="13">
        <v>70</v>
      </c>
      <c r="BN75" s="14" t="s">
        <v>131</v>
      </c>
      <c r="BO75" s="14" t="s">
        <v>180</v>
      </c>
      <c r="BP75" s="15" t="s">
        <v>87</v>
      </c>
      <c r="BQ75" s="13"/>
      <c r="BR75" s="14"/>
      <c r="BS75" s="14"/>
      <c r="BT75" s="15"/>
      <c r="BU75" s="13">
        <v>70</v>
      </c>
      <c r="BV75" s="14" t="s">
        <v>131</v>
      </c>
      <c r="BW75" s="14" t="s">
        <v>180</v>
      </c>
      <c r="BX75" s="15" t="s">
        <v>48</v>
      </c>
      <c r="BY75" s="13"/>
      <c r="BZ75" s="14"/>
      <c r="CA75" s="14"/>
      <c r="CB75" s="15"/>
    </row>
    <row r="76" spans="1:80" ht="15" x14ac:dyDescent="0.2">
      <c r="A76" s="13"/>
      <c r="B76" s="14"/>
      <c r="C76" s="14"/>
      <c r="D76" s="15"/>
      <c r="E76" s="13"/>
      <c r="F76" s="14"/>
      <c r="G76" s="14"/>
      <c r="H76" s="15"/>
      <c r="I76" s="13"/>
      <c r="J76" s="14"/>
      <c r="K76" s="14"/>
      <c r="L76" s="15"/>
      <c r="M76" s="13">
        <v>71</v>
      </c>
      <c r="N76" s="14" t="s">
        <v>131</v>
      </c>
      <c r="O76" s="14" t="s">
        <v>132</v>
      </c>
      <c r="P76" s="15" t="s">
        <v>81</v>
      </c>
      <c r="Q76" s="13">
        <v>71</v>
      </c>
      <c r="R76" s="14" t="s">
        <v>131</v>
      </c>
      <c r="S76" s="14" t="s">
        <v>132</v>
      </c>
      <c r="T76" s="15" t="s">
        <v>81</v>
      </c>
      <c r="U76" s="13"/>
      <c r="V76" s="14"/>
      <c r="W76" s="14"/>
      <c r="X76" s="15"/>
      <c r="Y76" s="13"/>
      <c r="Z76" s="14"/>
      <c r="AA76" s="14"/>
      <c r="AB76" s="15"/>
      <c r="AC76" s="13">
        <v>71</v>
      </c>
      <c r="AD76" s="14" t="s">
        <v>131</v>
      </c>
      <c r="AE76" s="14" t="s">
        <v>132</v>
      </c>
      <c r="AF76" s="15" t="s">
        <v>82</v>
      </c>
      <c r="AG76" s="13">
        <v>71</v>
      </c>
      <c r="AH76" s="14" t="s">
        <v>131</v>
      </c>
      <c r="AI76" s="14" t="s">
        <v>132</v>
      </c>
      <c r="AJ76" s="15" t="s">
        <v>82</v>
      </c>
      <c r="AK76" s="13"/>
      <c r="AL76" s="15"/>
      <c r="AM76" s="15"/>
      <c r="AN76" s="15"/>
      <c r="AO76" s="13">
        <v>71</v>
      </c>
      <c r="AP76" s="14" t="s">
        <v>131</v>
      </c>
      <c r="AQ76" s="14" t="s">
        <v>132</v>
      </c>
      <c r="AR76" s="15" t="s">
        <v>87</v>
      </c>
      <c r="AS76" s="13"/>
      <c r="AT76" s="14"/>
      <c r="AU76" s="14"/>
      <c r="AV76" s="15"/>
      <c r="AW76" s="13">
        <v>71</v>
      </c>
      <c r="AX76" s="14" t="s">
        <v>131</v>
      </c>
      <c r="AY76" s="14" t="s">
        <v>132</v>
      </c>
      <c r="AZ76" s="15" t="s">
        <v>87</v>
      </c>
      <c r="BA76" s="13">
        <v>71</v>
      </c>
      <c r="BB76" s="14" t="s">
        <v>131</v>
      </c>
      <c r="BC76" s="14" t="s">
        <v>132</v>
      </c>
      <c r="BD76" s="15" t="s">
        <v>87</v>
      </c>
      <c r="BE76" s="13">
        <v>71</v>
      </c>
      <c r="BF76" s="14" t="s">
        <v>131</v>
      </c>
      <c r="BG76" s="14" t="s">
        <v>132</v>
      </c>
      <c r="BH76" s="15" t="s">
        <v>87</v>
      </c>
      <c r="BI76" s="13"/>
      <c r="BJ76" s="14"/>
      <c r="BK76" s="14"/>
      <c r="BL76" s="15"/>
      <c r="BM76" s="13">
        <v>71</v>
      </c>
      <c r="BN76" s="14" t="s">
        <v>131</v>
      </c>
      <c r="BO76" s="14" t="s">
        <v>132</v>
      </c>
      <c r="BP76" s="15" t="s">
        <v>87</v>
      </c>
      <c r="BQ76" s="13"/>
      <c r="BR76" s="14"/>
      <c r="BS76" s="14"/>
      <c r="BT76" s="15"/>
      <c r="BU76" s="13">
        <v>71</v>
      </c>
      <c r="BV76" s="14" t="s">
        <v>131</v>
      </c>
      <c r="BW76" s="14" t="s">
        <v>132</v>
      </c>
      <c r="BX76" s="15" t="s">
        <v>48</v>
      </c>
      <c r="BY76" s="13"/>
      <c r="BZ76" s="14"/>
      <c r="CA76" s="14"/>
      <c r="CB76" s="15"/>
    </row>
    <row r="77" spans="1:80" ht="30" x14ac:dyDescent="0.2">
      <c r="A77" s="13"/>
      <c r="B77" s="14"/>
      <c r="C77" s="14"/>
      <c r="D77" s="15"/>
      <c r="E77" s="13"/>
      <c r="F77" s="14"/>
      <c r="G77" s="14"/>
      <c r="H77" s="15"/>
      <c r="I77" s="13"/>
      <c r="J77" s="14"/>
      <c r="K77" s="14"/>
      <c r="L77" s="15"/>
      <c r="M77" s="13">
        <v>72</v>
      </c>
      <c r="N77" s="14" t="s">
        <v>131</v>
      </c>
      <c r="O77" s="14" t="s">
        <v>184</v>
      </c>
      <c r="P77" s="15" t="s">
        <v>81</v>
      </c>
      <c r="Q77" s="13">
        <v>72</v>
      </c>
      <c r="R77" s="14" t="s">
        <v>131</v>
      </c>
      <c r="S77" s="14" t="s">
        <v>184</v>
      </c>
      <c r="T77" s="15" t="s">
        <v>81</v>
      </c>
      <c r="U77" s="13"/>
      <c r="V77" s="14"/>
      <c r="W77" s="14"/>
      <c r="X77" s="15"/>
      <c r="Y77" s="13"/>
      <c r="Z77" s="14"/>
      <c r="AA77" s="14"/>
      <c r="AB77" s="15"/>
      <c r="AC77" s="13">
        <v>72</v>
      </c>
      <c r="AD77" s="14" t="s">
        <v>131</v>
      </c>
      <c r="AE77" s="14" t="s">
        <v>184</v>
      </c>
      <c r="AF77" s="15" t="s">
        <v>82</v>
      </c>
      <c r="AG77" s="13">
        <v>72</v>
      </c>
      <c r="AH77" s="14" t="s">
        <v>131</v>
      </c>
      <c r="AI77" s="14" t="s">
        <v>184</v>
      </c>
      <c r="AJ77" s="15" t="s">
        <v>82</v>
      </c>
      <c r="AK77" s="13"/>
      <c r="AL77" s="15"/>
      <c r="AM77" s="15"/>
      <c r="AN77" s="15"/>
      <c r="AO77" s="13">
        <v>72</v>
      </c>
      <c r="AP77" s="14" t="s">
        <v>131</v>
      </c>
      <c r="AQ77" s="14" t="s">
        <v>184</v>
      </c>
      <c r="AR77" s="15" t="s">
        <v>87</v>
      </c>
      <c r="AS77" s="13"/>
      <c r="AT77" s="14"/>
      <c r="AU77" s="14"/>
      <c r="AV77" s="15"/>
      <c r="AW77" s="13">
        <v>72</v>
      </c>
      <c r="AX77" s="14" t="s">
        <v>131</v>
      </c>
      <c r="AY77" s="14" t="s">
        <v>184</v>
      </c>
      <c r="AZ77" s="15" t="s">
        <v>87</v>
      </c>
      <c r="BA77" s="13">
        <v>72</v>
      </c>
      <c r="BB77" s="14" t="s">
        <v>131</v>
      </c>
      <c r="BC77" s="14" t="s">
        <v>184</v>
      </c>
      <c r="BD77" s="15" t="s">
        <v>87</v>
      </c>
      <c r="BE77" s="13">
        <v>72</v>
      </c>
      <c r="BF77" s="14" t="s">
        <v>131</v>
      </c>
      <c r="BG77" s="14" t="s">
        <v>184</v>
      </c>
      <c r="BH77" s="15" t="s">
        <v>87</v>
      </c>
      <c r="BI77" s="13"/>
      <c r="BJ77" s="14"/>
      <c r="BK77" s="14"/>
      <c r="BL77" s="15"/>
      <c r="BM77" s="13">
        <v>72</v>
      </c>
      <c r="BN77" s="14" t="s">
        <v>131</v>
      </c>
      <c r="BO77" s="14" t="s">
        <v>184</v>
      </c>
      <c r="BP77" s="15" t="s">
        <v>87</v>
      </c>
      <c r="BQ77" s="13"/>
      <c r="BR77" s="14"/>
      <c r="BS77" s="14"/>
      <c r="BT77" s="15"/>
      <c r="BU77" s="13">
        <v>72</v>
      </c>
      <c r="BV77" s="14" t="s">
        <v>131</v>
      </c>
      <c r="BW77" s="14" t="s">
        <v>184</v>
      </c>
      <c r="BX77" s="15" t="s">
        <v>48</v>
      </c>
      <c r="BY77" s="13"/>
      <c r="BZ77" s="14"/>
      <c r="CA77" s="14"/>
      <c r="CB77" s="15"/>
    </row>
    <row r="78" spans="1:80" ht="15" x14ac:dyDescent="0.2">
      <c r="A78" s="13"/>
      <c r="B78" s="14"/>
      <c r="C78" s="14"/>
      <c r="D78" s="15"/>
      <c r="E78" s="13"/>
      <c r="F78" s="14"/>
      <c r="G78" s="14"/>
      <c r="H78" s="15"/>
      <c r="I78" s="13"/>
      <c r="J78" s="14"/>
      <c r="K78" s="14"/>
      <c r="L78" s="15"/>
      <c r="M78" s="13">
        <v>73</v>
      </c>
      <c r="N78" s="14" t="s">
        <v>131</v>
      </c>
      <c r="O78" s="14" t="s">
        <v>185</v>
      </c>
      <c r="P78" s="15" t="s">
        <v>81</v>
      </c>
      <c r="Q78" s="13">
        <v>73</v>
      </c>
      <c r="R78" s="14" t="s">
        <v>131</v>
      </c>
      <c r="S78" s="14" t="s">
        <v>185</v>
      </c>
      <c r="T78" s="15" t="s">
        <v>81</v>
      </c>
      <c r="U78" s="13"/>
      <c r="V78" s="14"/>
      <c r="W78" s="14"/>
      <c r="X78" s="15"/>
      <c r="Y78" s="13"/>
      <c r="Z78" s="14"/>
      <c r="AA78" s="14"/>
      <c r="AB78" s="15"/>
      <c r="AC78" s="13">
        <v>73</v>
      </c>
      <c r="AD78" s="14" t="s">
        <v>131</v>
      </c>
      <c r="AE78" s="14" t="s">
        <v>185</v>
      </c>
      <c r="AF78" s="15" t="s">
        <v>82</v>
      </c>
      <c r="AG78" s="13">
        <v>73</v>
      </c>
      <c r="AH78" s="14" t="s">
        <v>131</v>
      </c>
      <c r="AI78" s="14" t="s">
        <v>185</v>
      </c>
      <c r="AJ78" s="15" t="s">
        <v>82</v>
      </c>
      <c r="AK78" s="13"/>
      <c r="AL78" s="15"/>
      <c r="AM78" s="15"/>
      <c r="AN78" s="15"/>
      <c r="AO78" s="13">
        <v>73</v>
      </c>
      <c r="AP78" s="14" t="s">
        <v>131</v>
      </c>
      <c r="AQ78" s="14" t="s">
        <v>185</v>
      </c>
      <c r="AR78" s="15" t="s">
        <v>87</v>
      </c>
      <c r="AS78" s="13"/>
      <c r="AT78" s="14"/>
      <c r="AU78" s="14"/>
      <c r="AV78" s="15"/>
      <c r="AW78" s="13">
        <v>73</v>
      </c>
      <c r="AX78" s="14" t="s">
        <v>131</v>
      </c>
      <c r="AY78" s="14" t="s">
        <v>185</v>
      </c>
      <c r="AZ78" s="15" t="s">
        <v>87</v>
      </c>
      <c r="BA78" s="13">
        <v>73</v>
      </c>
      <c r="BB78" s="14" t="s">
        <v>131</v>
      </c>
      <c r="BC78" s="14" t="s">
        <v>185</v>
      </c>
      <c r="BD78" s="15" t="s">
        <v>87</v>
      </c>
      <c r="BE78" s="13">
        <v>73</v>
      </c>
      <c r="BF78" s="14" t="s">
        <v>131</v>
      </c>
      <c r="BG78" s="14" t="s">
        <v>185</v>
      </c>
      <c r="BH78" s="15" t="s">
        <v>87</v>
      </c>
      <c r="BI78" s="13"/>
      <c r="BJ78" s="14"/>
      <c r="BK78" s="14"/>
      <c r="BL78" s="15"/>
      <c r="BM78" s="13">
        <v>73</v>
      </c>
      <c r="BN78" s="14" t="s">
        <v>131</v>
      </c>
      <c r="BO78" s="14" t="s">
        <v>185</v>
      </c>
      <c r="BP78" s="15" t="s">
        <v>87</v>
      </c>
      <c r="BQ78" s="13"/>
      <c r="BR78" s="14"/>
      <c r="BS78" s="14"/>
      <c r="BT78" s="15"/>
      <c r="BU78" s="13">
        <v>73</v>
      </c>
      <c r="BV78" s="14" t="s">
        <v>131</v>
      </c>
      <c r="BW78" s="14" t="s">
        <v>185</v>
      </c>
      <c r="BX78" s="15" t="s">
        <v>48</v>
      </c>
      <c r="BY78" s="13"/>
      <c r="BZ78" s="14"/>
      <c r="CA78" s="14"/>
      <c r="CB78" s="15"/>
    </row>
    <row r="79" spans="1:80" ht="30" x14ac:dyDescent="0.2">
      <c r="A79" s="13"/>
      <c r="B79" s="14"/>
      <c r="C79" s="14"/>
      <c r="D79" s="15"/>
      <c r="E79" s="13"/>
      <c r="F79" s="14"/>
      <c r="G79" s="14"/>
      <c r="H79" s="15"/>
      <c r="I79" s="13"/>
      <c r="J79" s="14"/>
      <c r="K79" s="14"/>
      <c r="L79" s="15"/>
      <c r="M79" s="13">
        <v>74</v>
      </c>
      <c r="N79" s="14" t="s">
        <v>97</v>
      </c>
      <c r="O79" s="14" t="s">
        <v>167</v>
      </c>
      <c r="P79" s="15" t="s">
        <v>81</v>
      </c>
      <c r="Q79" s="13">
        <v>74</v>
      </c>
      <c r="R79" s="14" t="s">
        <v>97</v>
      </c>
      <c r="S79" s="14" t="s">
        <v>167</v>
      </c>
      <c r="T79" s="15" t="s">
        <v>81</v>
      </c>
      <c r="U79" s="13"/>
      <c r="V79" s="14"/>
      <c r="W79" s="14"/>
      <c r="X79" s="15"/>
      <c r="Y79" s="13"/>
      <c r="Z79" s="14"/>
      <c r="AA79" s="14"/>
      <c r="AB79" s="15"/>
      <c r="AC79" s="13">
        <v>74</v>
      </c>
      <c r="AD79" s="14" t="s">
        <v>97</v>
      </c>
      <c r="AE79" s="14" t="s">
        <v>167</v>
      </c>
      <c r="AF79" s="15" t="s">
        <v>82</v>
      </c>
      <c r="AG79" s="13">
        <v>74</v>
      </c>
      <c r="AH79" s="14" t="s">
        <v>97</v>
      </c>
      <c r="AI79" s="14" t="s">
        <v>167</v>
      </c>
      <c r="AJ79" s="15" t="s">
        <v>82</v>
      </c>
      <c r="AK79" s="13"/>
      <c r="AL79" s="15"/>
      <c r="AM79" s="15"/>
      <c r="AN79" s="15"/>
      <c r="AO79" s="13">
        <v>74</v>
      </c>
      <c r="AP79" s="14" t="s">
        <v>97</v>
      </c>
      <c r="AQ79" s="14" t="s">
        <v>167</v>
      </c>
      <c r="AR79" s="15" t="s">
        <v>87</v>
      </c>
      <c r="AS79" s="13"/>
      <c r="AT79" s="14"/>
      <c r="AU79" s="14"/>
      <c r="AV79" s="15"/>
      <c r="AW79" s="13">
        <v>74</v>
      </c>
      <c r="AX79" s="14" t="s">
        <v>97</v>
      </c>
      <c r="AY79" s="14" t="s">
        <v>167</v>
      </c>
      <c r="AZ79" s="15" t="s">
        <v>87</v>
      </c>
      <c r="BA79" s="13">
        <v>74</v>
      </c>
      <c r="BB79" s="14" t="s">
        <v>97</v>
      </c>
      <c r="BC79" s="14" t="s">
        <v>167</v>
      </c>
      <c r="BD79" s="15" t="s">
        <v>87</v>
      </c>
      <c r="BE79" s="13">
        <v>74</v>
      </c>
      <c r="BF79" s="14" t="s">
        <v>97</v>
      </c>
      <c r="BG79" s="14" t="s">
        <v>167</v>
      </c>
      <c r="BH79" s="15" t="s">
        <v>87</v>
      </c>
      <c r="BI79" s="13"/>
      <c r="BJ79" s="14"/>
      <c r="BK79" s="14"/>
      <c r="BL79" s="15"/>
      <c r="BM79" s="13">
        <v>74</v>
      </c>
      <c r="BN79" s="14" t="s">
        <v>97</v>
      </c>
      <c r="BO79" s="14" t="s">
        <v>167</v>
      </c>
      <c r="BP79" s="15" t="s">
        <v>87</v>
      </c>
      <c r="BQ79" s="13"/>
      <c r="BR79" s="14"/>
      <c r="BS79" s="14"/>
      <c r="BT79" s="15"/>
      <c r="BU79" s="13">
        <v>74</v>
      </c>
      <c r="BV79" s="14" t="s">
        <v>97</v>
      </c>
      <c r="BW79" s="14" t="s">
        <v>167</v>
      </c>
      <c r="BX79" s="15" t="s">
        <v>48</v>
      </c>
      <c r="BY79" s="13"/>
      <c r="BZ79" s="14"/>
      <c r="CA79" s="14"/>
      <c r="CB79" s="15"/>
    </row>
    <row r="80" spans="1:80" ht="30" x14ac:dyDescent="0.2">
      <c r="A80" s="13"/>
      <c r="B80" s="14"/>
      <c r="C80" s="14"/>
      <c r="D80" s="15"/>
      <c r="E80" s="13"/>
      <c r="F80" s="14"/>
      <c r="G80" s="14"/>
      <c r="H80" s="15"/>
      <c r="I80" s="13"/>
      <c r="J80" s="14"/>
      <c r="K80" s="14"/>
      <c r="L80" s="15"/>
      <c r="M80" s="13">
        <v>75</v>
      </c>
      <c r="N80" s="14" t="s">
        <v>97</v>
      </c>
      <c r="O80" s="14" t="s">
        <v>192</v>
      </c>
      <c r="P80" s="15" t="s">
        <v>81</v>
      </c>
      <c r="Q80" s="13">
        <v>75</v>
      </c>
      <c r="R80" s="14" t="s">
        <v>97</v>
      </c>
      <c r="S80" s="14" t="s">
        <v>192</v>
      </c>
      <c r="T80" s="15" t="s">
        <v>81</v>
      </c>
      <c r="U80" s="13"/>
      <c r="V80" s="14"/>
      <c r="W80" s="14"/>
      <c r="X80" s="15"/>
      <c r="Y80" s="13"/>
      <c r="Z80" s="14"/>
      <c r="AA80" s="14"/>
      <c r="AB80" s="15"/>
      <c r="AC80" s="13">
        <v>75</v>
      </c>
      <c r="AD80" s="14" t="s">
        <v>97</v>
      </c>
      <c r="AE80" s="14" t="s">
        <v>192</v>
      </c>
      <c r="AF80" s="15" t="s">
        <v>82</v>
      </c>
      <c r="AG80" s="13">
        <v>75</v>
      </c>
      <c r="AH80" s="14" t="s">
        <v>97</v>
      </c>
      <c r="AI80" s="14" t="s">
        <v>192</v>
      </c>
      <c r="AJ80" s="15" t="s">
        <v>82</v>
      </c>
      <c r="AK80" s="13"/>
      <c r="AL80" s="15"/>
      <c r="AM80" s="15"/>
      <c r="AN80" s="15"/>
      <c r="AO80" s="13">
        <v>75</v>
      </c>
      <c r="AP80" s="14" t="s">
        <v>97</v>
      </c>
      <c r="AQ80" s="14" t="s">
        <v>192</v>
      </c>
      <c r="AR80" s="15" t="s">
        <v>87</v>
      </c>
      <c r="AS80" s="13"/>
      <c r="AT80" s="14"/>
      <c r="AU80" s="14"/>
      <c r="AV80" s="15"/>
      <c r="AW80" s="13">
        <v>75</v>
      </c>
      <c r="AX80" s="14" t="s">
        <v>97</v>
      </c>
      <c r="AY80" s="14" t="s">
        <v>192</v>
      </c>
      <c r="AZ80" s="15" t="s">
        <v>87</v>
      </c>
      <c r="BA80" s="13">
        <v>75</v>
      </c>
      <c r="BB80" s="14" t="s">
        <v>97</v>
      </c>
      <c r="BC80" s="14" t="s">
        <v>192</v>
      </c>
      <c r="BD80" s="15" t="s">
        <v>87</v>
      </c>
      <c r="BE80" s="13">
        <v>75</v>
      </c>
      <c r="BF80" s="14" t="s">
        <v>97</v>
      </c>
      <c r="BG80" s="14" t="s">
        <v>192</v>
      </c>
      <c r="BH80" s="15" t="s">
        <v>87</v>
      </c>
      <c r="BI80" s="13"/>
      <c r="BJ80" s="14"/>
      <c r="BK80" s="14"/>
      <c r="BL80" s="15"/>
      <c r="BM80" s="13">
        <v>75</v>
      </c>
      <c r="BN80" s="14" t="s">
        <v>97</v>
      </c>
      <c r="BO80" s="14" t="s">
        <v>192</v>
      </c>
      <c r="BP80" s="15" t="s">
        <v>87</v>
      </c>
      <c r="BQ80" s="13"/>
      <c r="BR80" s="14"/>
      <c r="BS80" s="14"/>
      <c r="BT80" s="15"/>
      <c r="BU80" s="13">
        <v>75</v>
      </c>
      <c r="BV80" s="14" t="s">
        <v>97</v>
      </c>
      <c r="BW80" s="14" t="s">
        <v>192</v>
      </c>
      <c r="BX80" s="15" t="s">
        <v>48</v>
      </c>
      <c r="BY80" s="13"/>
      <c r="BZ80" s="14"/>
      <c r="CA80" s="14"/>
      <c r="CB80" s="15"/>
    </row>
    <row r="81" spans="1:80" ht="30" x14ac:dyDescent="0.2">
      <c r="A81" s="13"/>
      <c r="B81" s="14"/>
      <c r="C81" s="14"/>
      <c r="D81" s="15"/>
      <c r="E81" s="13"/>
      <c r="F81" s="14"/>
      <c r="G81" s="14"/>
      <c r="H81" s="15"/>
      <c r="I81" s="13"/>
      <c r="J81" s="14"/>
      <c r="K81" s="14"/>
      <c r="L81" s="15"/>
      <c r="M81" s="13">
        <v>76</v>
      </c>
      <c r="N81" s="14" t="s">
        <v>97</v>
      </c>
      <c r="O81" s="14" t="s">
        <v>193</v>
      </c>
      <c r="P81" s="15" t="s">
        <v>81</v>
      </c>
      <c r="Q81" s="13">
        <v>76</v>
      </c>
      <c r="R81" s="14" t="s">
        <v>97</v>
      </c>
      <c r="S81" s="14" t="s">
        <v>193</v>
      </c>
      <c r="T81" s="15" t="s">
        <v>81</v>
      </c>
      <c r="U81" s="13"/>
      <c r="V81" s="14"/>
      <c r="W81" s="14"/>
      <c r="X81" s="15"/>
      <c r="Y81" s="13"/>
      <c r="Z81" s="14"/>
      <c r="AA81" s="14"/>
      <c r="AB81" s="15"/>
      <c r="AC81" s="13">
        <v>76</v>
      </c>
      <c r="AD81" s="14" t="s">
        <v>97</v>
      </c>
      <c r="AE81" s="14" t="s">
        <v>193</v>
      </c>
      <c r="AF81" s="15" t="s">
        <v>82</v>
      </c>
      <c r="AG81" s="13">
        <v>76</v>
      </c>
      <c r="AH81" s="14" t="s">
        <v>97</v>
      </c>
      <c r="AI81" s="14" t="s">
        <v>193</v>
      </c>
      <c r="AJ81" s="15" t="s">
        <v>82</v>
      </c>
      <c r="AK81" s="13"/>
      <c r="AL81" s="15"/>
      <c r="AM81" s="15"/>
      <c r="AN81" s="15"/>
      <c r="AO81" s="13">
        <v>76</v>
      </c>
      <c r="AP81" s="14" t="s">
        <v>97</v>
      </c>
      <c r="AQ81" s="14" t="s">
        <v>193</v>
      </c>
      <c r="AR81" s="15" t="s">
        <v>87</v>
      </c>
      <c r="AS81" s="13"/>
      <c r="AT81" s="14"/>
      <c r="AU81" s="14"/>
      <c r="AV81" s="15"/>
      <c r="AW81" s="13">
        <v>76</v>
      </c>
      <c r="AX81" s="14" t="s">
        <v>97</v>
      </c>
      <c r="AY81" s="14" t="s">
        <v>193</v>
      </c>
      <c r="AZ81" s="15" t="s">
        <v>87</v>
      </c>
      <c r="BA81" s="13">
        <v>76</v>
      </c>
      <c r="BB81" s="14" t="s">
        <v>97</v>
      </c>
      <c r="BC81" s="14" t="s">
        <v>193</v>
      </c>
      <c r="BD81" s="15" t="s">
        <v>87</v>
      </c>
      <c r="BE81" s="13">
        <v>76</v>
      </c>
      <c r="BF81" s="14" t="s">
        <v>97</v>
      </c>
      <c r="BG81" s="14" t="s">
        <v>193</v>
      </c>
      <c r="BH81" s="15" t="s">
        <v>87</v>
      </c>
      <c r="BI81" s="13"/>
      <c r="BJ81" s="14"/>
      <c r="BK81" s="14"/>
      <c r="BL81" s="15"/>
      <c r="BM81" s="13">
        <v>76</v>
      </c>
      <c r="BN81" s="14" t="s">
        <v>97</v>
      </c>
      <c r="BO81" s="14" t="s">
        <v>193</v>
      </c>
      <c r="BP81" s="15" t="s">
        <v>87</v>
      </c>
      <c r="BQ81" s="13"/>
      <c r="BR81" s="14"/>
      <c r="BS81" s="14"/>
      <c r="BT81" s="15"/>
      <c r="BU81" s="13">
        <v>76</v>
      </c>
      <c r="BV81" s="14" t="s">
        <v>97</v>
      </c>
      <c r="BW81" s="14" t="s">
        <v>193</v>
      </c>
      <c r="BX81" s="15" t="s">
        <v>48</v>
      </c>
      <c r="BY81" s="13"/>
      <c r="BZ81" s="14"/>
      <c r="CA81" s="14"/>
      <c r="CB81" s="15"/>
    </row>
    <row r="82" spans="1:80" ht="30" x14ac:dyDescent="0.2">
      <c r="A82" s="13"/>
      <c r="B82" s="14"/>
      <c r="C82" s="14"/>
      <c r="D82" s="15"/>
      <c r="E82" s="13"/>
      <c r="F82" s="14"/>
      <c r="G82" s="14"/>
      <c r="H82" s="15"/>
      <c r="I82" s="13"/>
      <c r="J82" s="14"/>
      <c r="K82" s="14"/>
      <c r="L82" s="15"/>
      <c r="M82" s="13">
        <v>77</v>
      </c>
      <c r="N82" s="14" t="s">
        <v>97</v>
      </c>
      <c r="O82" s="14" t="s">
        <v>133</v>
      </c>
      <c r="P82" s="15" t="s">
        <v>81</v>
      </c>
      <c r="Q82" s="13">
        <v>77</v>
      </c>
      <c r="R82" s="14" t="s">
        <v>97</v>
      </c>
      <c r="S82" s="14" t="s">
        <v>133</v>
      </c>
      <c r="T82" s="15" t="s">
        <v>81</v>
      </c>
      <c r="U82" s="13"/>
      <c r="V82" s="14"/>
      <c r="W82" s="14"/>
      <c r="X82" s="15"/>
      <c r="Y82" s="13"/>
      <c r="Z82" s="14"/>
      <c r="AA82" s="14"/>
      <c r="AB82" s="15"/>
      <c r="AC82" s="13">
        <v>77</v>
      </c>
      <c r="AD82" s="14" t="s">
        <v>97</v>
      </c>
      <c r="AE82" s="14" t="s">
        <v>133</v>
      </c>
      <c r="AF82" s="15" t="s">
        <v>82</v>
      </c>
      <c r="AG82" s="13">
        <v>77</v>
      </c>
      <c r="AH82" s="14" t="s">
        <v>97</v>
      </c>
      <c r="AI82" s="14" t="s">
        <v>133</v>
      </c>
      <c r="AJ82" s="15" t="s">
        <v>82</v>
      </c>
      <c r="AK82" s="13"/>
      <c r="AL82" s="15"/>
      <c r="AM82" s="15"/>
      <c r="AN82" s="15"/>
      <c r="AO82" s="13">
        <v>77</v>
      </c>
      <c r="AP82" s="14" t="s">
        <v>97</v>
      </c>
      <c r="AQ82" s="14" t="s">
        <v>133</v>
      </c>
      <c r="AR82" s="15" t="s">
        <v>87</v>
      </c>
      <c r="AS82" s="13"/>
      <c r="AT82" s="14"/>
      <c r="AU82" s="14"/>
      <c r="AV82" s="15"/>
      <c r="AW82" s="13">
        <v>77</v>
      </c>
      <c r="AX82" s="14" t="s">
        <v>97</v>
      </c>
      <c r="AY82" s="14" t="s">
        <v>133</v>
      </c>
      <c r="AZ82" s="15" t="s">
        <v>87</v>
      </c>
      <c r="BA82" s="13">
        <v>77</v>
      </c>
      <c r="BB82" s="14" t="s">
        <v>97</v>
      </c>
      <c r="BC82" s="14" t="s">
        <v>133</v>
      </c>
      <c r="BD82" s="15" t="s">
        <v>87</v>
      </c>
      <c r="BE82" s="13">
        <v>77</v>
      </c>
      <c r="BF82" s="14" t="s">
        <v>97</v>
      </c>
      <c r="BG82" s="14" t="s">
        <v>133</v>
      </c>
      <c r="BH82" s="15" t="s">
        <v>87</v>
      </c>
      <c r="BI82" s="13"/>
      <c r="BJ82" s="14"/>
      <c r="BK82" s="14"/>
      <c r="BL82" s="15"/>
      <c r="BM82" s="13">
        <v>77</v>
      </c>
      <c r="BN82" s="14" t="s">
        <v>97</v>
      </c>
      <c r="BO82" s="14" t="s">
        <v>133</v>
      </c>
      <c r="BP82" s="15" t="s">
        <v>87</v>
      </c>
      <c r="BQ82" s="13"/>
      <c r="BR82" s="14"/>
      <c r="BS82" s="14"/>
      <c r="BT82" s="15"/>
      <c r="BU82" s="13">
        <v>77</v>
      </c>
      <c r="BV82" s="14" t="s">
        <v>97</v>
      </c>
      <c r="BW82" s="14" t="s">
        <v>133</v>
      </c>
      <c r="BX82" s="15" t="s">
        <v>48</v>
      </c>
      <c r="BY82" s="13"/>
      <c r="BZ82" s="14"/>
      <c r="CA82" s="14"/>
      <c r="CB82" s="15"/>
    </row>
    <row r="83" spans="1:80" ht="30" x14ac:dyDescent="0.2">
      <c r="A83" s="13"/>
      <c r="B83" s="14"/>
      <c r="C83" s="14"/>
      <c r="D83" s="15"/>
      <c r="E83" s="13"/>
      <c r="F83" s="14"/>
      <c r="G83" s="14"/>
      <c r="H83" s="15"/>
      <c r="I83" s="13"/>
      <c r="J83" s="14"/>
      <c r="K83" s="14"/>
      <c r="L83" s="15"/>
      <c r="M83" s="13">
        <v>78</v>
      </c>
      <c r="N83" s="14" t="s">
        <v>97</v>
      </c>
      <c r="O83" s="14" t="s">
        <v>98</v>
      </c>
      <c r="P83" s="15" t="s">
        <v>81</v>
      </c>
      <c r="Q83" s="13">
        <v>78</v>
      </c>
      <c r="R83" s="14" t="s">
        <v>97</v>
      </c>
      <c r="S83" s="14" t="s">
        <v>98</v>
      </c>
      <c r="T83" s="15" t="s">
        <v>81</v>
      </c>
      <c r="U83" s="13"/>
      <c r="V83" s="14"/>
      <c r="W83" s="14"/>
      <c r="X83" s="15"/>
      <c r="Y83" s="13"/>
      <c r="Z83" s="14"/>
      <c r="AA83" s="14"/>
      <c r="AB83" s="15"/>
      <c r="AC83" s="13">
        <v>78</v>
      </c>
      <c r="AD83" s="14" t="s">
        <v>97</v>
      </c>
      <c r="AE83" s="14" t="s">
        <v>98</v>
      </c>
      <c r="AF83" s="15" t="s">
        <v>82</v>
      </c>
      <c r="AG83" s="13">
        <v>78</v>
      </c>
      <c r="AH83" s="14" t="s">
        <v>97</v>
      </c>
      <c r="AI83" s="14" t="s">
        <v>98</v>
      </c>
      <c r="AJ83" s="15" t="s">
        <v>82</v>
      </c>
      <c r="AK83" s="13"/>
      <c r="AL83" s="15"/>
      <c r="AM83" s="15"/>
      <c r="AN83" s="15"/>
      <c r="AO83" s="13">
        <v>78</v>
      </c>
      <c r="AP83" s="14" t="s">
        <v>97</v>
      </c>
      <c r="AQ83" s="14" t="s">
        <v>98</v>
      </c>
      <c r="AR83" s="15" t="s">
        <v>87</v>
      </c>
      <c r="AS83" s="13"/>
      <c r="AT83" s="14"/>
      <c r="AU83" s="14"/>
      <c r="AV83" s="15"/>
      <c r="AW83" s="13">
        <v>78</v>
      </c>
      <c r="AX83" s="14" t="s">
        <v>97</v>
      </c>
      <c r="AY83" s="14" t="s">
        <v>98</v>
      </c>
      <c r="AZ83" s="15" t="s">
        <v>87</v>
      </c>
      <c r="BA83" s="13">
        <v>78</v>
      </c>
      <c r="BB83" s="14" t="s">
        <v>97</v>
      </c>
      <c r="BC83" s="14" t="s">
        <v>98</v>
      </c>
      <c r="BD83" s="15" t="s">
        <v>87</v>
      </c>
      <c r="BE83" s="13">
        <v>78</v>
      </c>
      <c r="BF83" s="14" t="s">
        <v>97</v>
      </c>
      <c r="BG83" s="14" t="s">
        <v>98</v>
      </c>
      <c r="BH83" s="15" t="s">
        <v>87</v>
      </c>
      <c r="BI83" s="13"/>
      <c r="BJ83" s="14"/>
      <c r="BK83" s="14"/>
      <c r="BL83" s="15"/>
      <c r="BM83" s="13">
        <v>78</v>
      </c>
      <c r="BN83" s="14" t="s">
        <v>97</v>
      </c>
      <c r="BO83" s="14" t="s">
        <v>98</v>
      </c>
      <c r="BP83" s="15" t="s">
        <v>87</v>
      </c>
      <c r="BQ83" s="13"/>
      <c r="BR83" s="14"/>
      <c r="BS83" s="14"/>
      <c r="BT83" s="15"/>
      <c r="BU83" s="13">
        <v>78</v>
      </c>
      <c r="BV83" s="14" t="s">
        <v>97</v>
      </c>
      <c r="BW83" s="14" t="s">
        <v>98</v>
      </c>
      <c r="BX83" s="15" t="s">
        <v>48</v>
      </c>
      <c r="BY83" s="13"/>
      <c r="BZ83" s="14"/>
      <c r="CA83" s="14"/>
      <c r="CB83" s="15"/>
    </row>
    <row r="84" spans="1:80" ht="30" x14ac:dyDescent="0.2">
      <c r="A84" s="13"/>
      <c r="B84" s="14"/>
      <c r="C84" s="14"/>
      <c r="D84" s="15"/>
      <c r="E84" s="13"/>
      <c r="F84" s="14"/>
      <c r="G84" s="14"/>
      <c r="H84" s="15"/>
      <c r="I84" s="13"/>
      <c r="J84" s="14"/>
      <c r="K84" s="14"/>
      <c r="L84" s="15"/>
      <c r="M84" s="13">
        <v>79</v>
      </c>
      <c r="N84" s="14" t="s">
        <v>97</v>
      </c>
      <c r="O84" s="14" t="s">
        <v>186</v>
      </c>
      <c r="P84" s="15" t="s">
        <v>81</v>
      </c>
      <c r="Q84" s="13">
        <v>79</v>
      </c>
      <c r="R84" s="14" t="s">
        <v>97</v>
      </c>
      <c r="S84" s="14" t="s">
        <v>186</v>
      </c>
      <c r="T84" s="15" t="s">
        <v>81</v>
      </c>
      <c r="U84" s="13"/>
      <c r="V84" s="14"/>
      <c r="W84" s="14"/>
      <c r="X84" s="15"/>
      <c r="Y84" s="13"/>
      <c r="Z84" s="14"/>
      <c r="AA84" s="14"/>
      <c r="AB84" s="15"/>
      <c r="AC84" s="13">
        <v>79</v>
      </c>
      <c r="AD84" s="14" t="s">
        <v>97</v>
      </c>
      <c r="AE84" s="14" t="s">
        <v>186</v>
      </c>
      <c r="AF84" s="15" t="s">
        <v>82</v>
      </c>
      <c r="AG84" s="13">
        <v>79</v>
      </c>
      <c r="AH84" s="14" t="s">
        <v>97</v>
      </c>
      <c r="AI84" s="14" t="s">
        <v>186</v>
      </c>
      <c r="AJ84" s="15" t="s">
        <v>82</v>
      </c>
      <c r="AK84" s="13"/>
      <c r="AL84" s="15"/>
      <c r="AM84" s="15"/>
      <c r="AN84" s="15"/>
      <c r="AO84" s="13">
        <v>79</v>
      </c>
      <c r="AP84" s="14" t="s">
        <v>97</v>
      </c>
      <c r="AQ84" s="14" t="s">
        <v>186</v>
      </c>
      <c r="AR84" s="15" t="s">
        <v>87</v>
      </c>
      <c r="AS84" s="13"/>
      <c r="AT84" s="14"/>
      <c r="AU84" s="14"/>
      <c r="AV84" s="15"/>
      <c r="AW84" s="13">
        <v>79</v>
      </c>
      <c r="AX84" s="14" t="s">
        <v>97</v>
      </c>
      <c r="AY84" s="14" t="s">
        <v>186</v>
      </c>
      <c r="AZ84" s="15" t="s">
        <v>87</v>
      </c>
      <c r="BA84" s="13">
        <v>79</v>
      </c>
      <c r="BB84" s="14" t="s">
        <v>97</v>
      </c>
      <c r="BC84" s="14" t="s">
        <v>186</v>
      </c>
      <c r="BD84" s="15" t="s">
        <v>87</v>
      </c>
      <c r="BE84" s="13">
        <v>79</v>
      </c>
      <c r="BF84" s="14" t="s">
        <v>97</v>
      </c>
      <c r="BG84" s="14" t="s">
        <v>186</v>
      </c>
      <c r="BH84" s="15" t="s">
        <v>87</v>
      </c>
      <c r="BI84" s="13"/>
      <c r="BJ84" s="14"/>
      <c r="BK84" s="14"/>
      <c r="BL84" s="15"/>
      <c r="BM84" s="13">
        <v>79</v>
      </c>
      <c r="BN84" s="14" t="s">
        <v>97</v>
      </c>
      <c r="BO84" s="14" t="s">
        <v>186</v>
      </c>
      <c r="BP84" s="15" t="s">
        <v>87</v>
      </c>
      <c r="BQ84" s="13"/>
      <c r="BR84" s="14"/>
      <c r="BS84" s="14"/>
      <c r="BT84" s="15"/>
      <c r="BU84" s="13">
        <v>79</v>
      </c>
      <c r="BV84" s="14" t="s">
        <v>97</v>
      </c>
      <c r="BW84" s="14" t="s">
        <v>186</v>
      </c>
      <c r="BX84" s="15" t="s">
        <v>48</v>
      </c>
      <c r="BY84" s="13"/>
      <c r="BZ84" s="14"/>
      <c r="CA84" s="14"/>
      <c r="CB84" s="15"/>
    </row>
    <row r="85" spans="1:80" ht="30" x14ac:dyDescent="0.2">
      <c r="A85" s="13"/>
      <c r="B85" s="14"/>
      <c r="C85" s="14"/>
      <c r="D85" s="15"/>
      <c r="E85" s="13"/>
      <c r="F85" s="14"/>
      <c r="G85" s="14"/>
      <c r="H85" s="15"/>
      <c r="I85" s="13"/>
      <c r="J85" s="14"/>
      <c r="K85" s="14"/>
      <c r="L85" s="15"/>
      <c r="M85" s="13">
        <v>80</v>
      </c>
      <c r="N85" s="14" t="s">
        <v>97</v>
      </c>
      <c r="O85" s="14" t="s">
        <v>194</v>
      </c>
      <c r="P85" s="15" t="s">
        <v>81</v>
      </c>
      <c r="Q85" s="13">
        <v>80</v>
      </c>
      <c r="R85" s="14" t="s">
        <v>97</v>
      </c>
      <c r="S85" s="14" t="s">
        <v>194</v>
      </c>
      <c r="T85" s="15" t="s">
        <v>81</v>
      </c>
      <c r="U85" s="13"/>
      <c r="V85" s="14"/>
      <c r="W85" s="14"/>
      <c r="X85" s="15"/>
      <c r="Y85" s="13"/>
      <c r="Z85" s="14"/>
      <c r="AA85" s="14"/>
      <c r="AB85" s="15"/>
      <c r="AC85" s="13">
        <v>80</v>
      </c>
      <c r="AD85" s="14" t="s">
        <v>97</v>
      </c>
      <c r="AE85" s="14" t="s">
        <v>194</v>
      </c>
      <c r="AF85" s="15" t="s">
        <v>82</v>
      </c>
      <c r="AG85" s="13">
        <v>80</v>
      </c>
      <c r="AH85" s="14" t="s">
        <v>97</v>
      </c>
      <c r="AI85" s="14" t="s">
        <v>194</v>
      </c>
      <c r="AJ85" s="15" t="s">
        <v>82</v>
      </c>
      <c r="AK85" s="13"/>
      <c r="AL85" s="15"/>
      <c r="AM85" s="15"/>
      <c r="AN85" s="15"/>
      <c r="AO85" s="13">
        <v>80</v>
      </c>
      <c r="AP85" s="14" t="s">
        <v>97</v>
      </c>
      <c r="AQ85" s="14" t="s">
        <v>194</v>
      </c>
      <c r="AR85" s="15" t="s">
        <v>87</v>
      </c>
      <c r="AS85" s="13"/>
      <c r="AT85" s="14"/>
      <c r="AU85" s="14"/>
      <c r="AV85" s="15"/>
      <c r="AW85" s="13">
        <v>80</v>
      </c>
      <c r="AX85" s="14" t="s">
        <v>97</v>
      </c>
      <c r="AY85" s="14" t="s">
        <v>194</v>
      </c>
      <c r="AZ85" s="15" t="s">
        <v>87</v>
      </c>
      <c r="BA85" s="13">
        <v>80</v>
      </c>
      <c r="BB85" s="14" t="s">
        <v>97</v>
      </c>
      <c r="BC85" s="14" t="s">
        <v>194</v>
      </c>
      <c r="BD85" s="15" t="s">
        <v>87</v>
      </c>
      <c r="BE85" s="13">
        <v>80</v>
      </c>
      <c r="BF85" s="14" t="s">
        <v>97</v>
      </c>
      <c r="BG85" s="14" t="s">
        <v>194</v>
      </c>
      <c r="BH85" s="15" t="s">
        <v>87</v>
      </c>
      <c r="BI85" s="13"/>
      <c r="BJ85" s="14"/>
      <c r="BK85" s="14"/>
      <c r="BL85" s="15"/>
      <c r="BM85" s="13">
        <v>80</v>
      </c>
      <c r="BN85" s="14" t="s">
        <v>97</v>
      </c>
      <c r="BO85" s="14" t="s">
        <v>194</v>
      </c>
      <c r="BP85" s="15" t="s">
        <v>87</v>
      </c>
      <c r="BQ85" s="13"/>
      <c r="BR85" s="14"/>
      <c r="BS85" s="14"/>
      <c r="BT85" s="15"/>
      <c r="BU85" s="13">
        <v>80</v>
      </c>
      <c r="BV85" s="14" t="s">
        <v>97</v>
      </c>
      <c r="BW85" s="14" t="s">
        <v>194</v>
      </c>
      <c r="BX85" s="15" t="s">
        <v>48</v>
      </c>
      <c r="BY85" s="13"/>
      <c r="BZ85" s="14"/>
      <c r="CA85" s="14"/>
      <c r="CB85" s="15"/>
    </row>
    <row r="86" spans="1:80" ht="30" x14ac:dyDescent="0.2">
      <c r="A86" s="13"/>
      <c r="B86" s="14"/>
      <c r="C86" s="14"/>
      <c r="D86" s="15"/>
      <c r="E86" s="13"/>
      <c r="F86" s="14"/>
      <c r="G86" s="14"/>
      <c r="H86" s="15"/>
      <c r="I86" s="13"/>
      <c r="J86" s="14"/>
      <c r="K86" s="14"/>
      <c r="L86" s="15"/>
      <c r="M86" s="13">
        <v>81</v>
      </c>
      <c r="N86" s="14" t="s">
        <v>97</v>
      </c>
      <c r="O86" s="14" t="s">
        <v>183</v>
      </c>
      <c r="P86" s="15" t="s">
        <v>81</v>
      </c>
      <c r="Q86" s="13">
        <v>81</v>
      </c>
      <c r="R86" s="14" t="s">
        <v>97</v>
      </c>
      <c r="S86" s="14" t="s">
        <v>183</v>
      </c>
      <c r="T86" s="15" t="s">
        <v>81</v>
      </c>
      <c r="U86" s="13"/>
      <c r="V86" s="14"/>
      <c r="W86" s="14"/>
      <c r="X86" s="15"/>
      <c r="Y86" s="13"/>
      <c r="Z86" s="14"/>
      <c r="AA86" s="14"/>
      <c r="AB86" s="15"/>
      <c r="AC86" s="13">
        <v>81</v>
      </c>
      <c r="AD86" s="14" t="s">
        <v>97</v>
      </c>
      <c r="AE86" s="14" t="s">
        <v>183</v>
      </c>
      <c r="AF86" s="15" t="s">
        <v>82</v>
      </c>
      <c r="AG86" s="13">
        <v>81</v>
      </c>
      <c r="AH86" s="14" t="s">
        <v>97</v>
      </c>
      <c r="AI86" s="14" t="s">
        <v>183</v>
      </c>
      <c r="AJ86" s="15" t="s">
        <v>82</v>
      </c>
      <c r="AK86" s="13"/>
      <c r="AL86" s="15"/>
      <c r="AM86" s="15"/>
      <c r="AN86" s="15"/>
      <c r="AO86" s="13">
        <v>81</v>
      </c>
      <c r="AP86" s="14" t="s">
        <v>97</v>
      </c>
      <c r="AQ86" s="14" t="s">
        <v>183</v>
      </c>
      <c r="AR86" s="15" t="s">
        <v>87</v>
      </c>
      <c r="AS86" s="13"/>
      <c r="AT86" s="14"/>
      <c r="AU86" s="14"/>
      <c r="AV86" s="15"/>
      <c r="AW86" s="13">
        <v>81</v>
      </c>
      <c r="AX86" s="14" t="s">
        <v>97</v>
      </c>
      <c r="AY86" s="14" t="s">
        <v>183</v>
      </c>
      <c r="AZ86" s="15" t="s">
        <v>87</v>
      </c>
      <c r="BA86" s="13">
        <v>81</v>
      </c>
      <c r="BB86" s="14" t="s">
        <v>97</v>
      </c>
      <c r="BC86" s="14" t="s">
        <v>183</v>
      </c>
      <c r="BD86" s="15" t="s">
        <v>87</v>
      </c>
      <c r="BE86" s="13">
        <v>81</v>
      </c>
      <c r="BF86" s="14" t="s">
        <v>97</v>
      </c>
      <c r="BG86" s="14" t="s">
        <v>183</v>
      </c>
      <c r="BH86" s="15" t="s">
        <v>87</v>
      </c>
      <c r="BI86" s="13"/>
      <c r="BJ86" s="14"/>
      <c r="BK86" s="14"/>
      <c r="BL86" s="15"/>
      <c r="BM86" s="13">
        <v>81</v>
      </c>
      <c r="BN86" s="14" t="s">
        <v>97</v>
      </c>
      <c r="BO86" s="14" t="s">
        <v>183</v>
      </c>
      <c r="BP86" s="15" t="s">
        <v>87</v>
      </c>
      <c r="BQ86" s="13"/>
      <c r="BR86" s="14"/>
      <c r="BS86" s="14"/>
      <c r="BT86" s="15"/>
      <c r="BU86" s="13">
        <v>81</v>
      </c>
      <c r="BV86" s="14" t="s">
        <v>97</v>
      </c>
      <c r="BW86" s="14" t="s">
        <v>183</v>
      </c>
      <c r="BX86" s="15" t="s">
        <v>48</v>
      </c>
      <c r="BY86" s="13"/>
      <c r="BZ86" s="14"/>
      <c r="CA86" s="14"/>
      <c r="CB86" s="15"/>
    </row>
    <row r="87" spans="1:80" ht="30" x14ac:dyDescent="0.2">
      <c r="A87" s="13"/>
      <c r="B87" s="14"/>
      <c r="C87" s="14"/>
      <c r="D87" s="15"/>
      <c r="E87" s="13"/>
      <c r="F87" s="14"/>
      <c r="G87" s="14"/>
      <c r="H87" s="15"/>
      <c r="I87" s="13"/>
      <c r="J87" s="14"/>
      <c r="K87" s="14"/>
      <c r="L87" s="15"/>
      <c r="M87" s="13">
        <v>82</v>
      </c>
      <c r="N87" s="14" t="s">
        <v>97</v>
      </c>
      <c r="O87" s="14" t="s">
        <v>174</v>
      </c>
      <c r="P87" s="15" t="s">
        <v>81</v>
      </c>
      <c r="Q87" s="13">
        <v>82</v>
      </c>
      <c r="R87" s="14" t="s">
        <v>97</v>
      </c>
      <c r="S87" s="14" t="s">
        <v>174</v>
      </c>
      <c r="T87" s="15" t="s">
        <v>81</v>
      </c>
      <c r="U87" s="13"/>
      <c r="V87" s="14"/>
      <c r="W87" s="14"/>
      <c r="X87" s="15"/>
      <c r="Y87" s="13"/>
      <c r="Z87" s="14"/>
      <c r="AA87" s="14"/>
      <c r="AB87" s="15"/>
      <c r="AC87" s="13">
        <v>82</v>
      </c>
      <c r="AD87" s="14" t="s">
        <v>97</v>
      </c>
      <c r="AE87" s="14" t="s">
        <v>174</v>
      </c>
      <c r="AF87" s="15" t="s">
        <v>82</v>
      </c>
      <c r="AG87" s="13">
        <v>82</v>
      </c>
      <c r="AH87" s="14" t="s">
        <v>97</v>
      </c>
      <c r="AI87" s="14" t="s">
        <v>174</v>
      </c>
      <c r="AJ87" s="15" t="s">
        <v>82</v>
      </c>
      <c r="AK87" s="13"/>
      <c r="AL87" s="15"/>
      <c r="AM87" s="15"/>
      <c r="AN87" s="15"/>
      <c r="AO87" s="13">
        <v>82</v>
      </c>
      <c r="AP87" s="14" t="s">
        <v>97</v>
      </c>
      <c r="AQ87" s="14" t="s">
        <v>174</v>
      </c>
      <c r="AR87" s="15" t="s">
        <v>87</v>
      </c>
      <c r="AS87" s="13"/>
      <c r="AT87" s="14"/>
      <c r="AU87" s="14"/>
      <c r="AV87" s="15"/>
      <c r="AW87" s="13">
        <v>82</v>
      </c>
      <c r="AX87" s="14" t="s">
        <v>97</v>
      </c>
      <c r="AY87" s="14" t="s">
        <v>174</v>
      </c>
      <c r="AZ87" s="15" t="s">
        <v>87</v>
      </c>
      <c r="BA87" s="13">
        <v>82</v>
      </c>
      <c r="BB87" s="14" t="s">
        <v>97</v>
      </c>
      <c r="BC87" s="14" t="s">
        <v>174</v>
      </c>
      <c r="BD87" s="15" t="s">
        <v>87</v>
      </c>
      <c r="BE87" s="13">
        <v>82</v>
      </c>
      <c r="BF87" s="14" t="s">
        <v>97</v>
      </c>
      <c r="BG87" s="14" t="s">
        <v>174</v>
      </c>
      <c r="BH87" s="15" t="s">
        <v>87</v>
      </c>
      <c r="BI87" s="13"/>
      <c r="BJ87" s="14"/>
      <c r="BK87" s="14"/>
      <c r="BL87" s="15"/>
      <c r="BM87" s="13">
        <v>82</v>
      </c>
      <c r="BN87" s="14" t="s">
        <v>97</v>
      </c>
      <c r="BO87" s="14" t="s">
        <v>174</v>
      </c>
      <c r="BP87" s="15" t="s">
        <v>87</v>
      </c>
      <c r="BQ87" s="13"/>
      <c r="BR87" s="14"/>
      <c r="BS87" s="14"/>
      <c r="BT87" s="15"/>
      <c r="BU87" s="13">
        <v>82</v>
      </c>
      <c r="BV87" s="14" t="s">
        <v>97</v>
      </c>
      <c r="BW87" s="14" t="s">
        <v>174</v>
      </c>
      <c r="BX87" s="15" t="s">
        <v>48</v>
      </c>
      <c r="BY87" s="13"/>
      <c r="BZ87" s="14"/>
      <c r="CA87" s="14"/>
      <c r="CB87" s="15"/>
    </row>
    <row r="88" spans="1:80" ht="30" x14ac:dyDescent="0.2">
      <c r="A88" s="13"/>
      <c r="B88" s="14"/>
      <c r="C88" s="14"/>
      <c r="D88" s="15"/>
      <c r="E88" s="13"/>
      <c r="F88" s="14"/>
      <c r="G88" s="14"/>
      <c r="H88" s="15"/>
      <c r="I88" s="13"/>
      <c r="J88" s="14"/>
      <c r="K88" s="14"/>
      <c r="L88" s="15"/>
      <c r="M88" s="13">
        <v>83</v>
      </c>
      <c r="N88" s="14" t="s">
        <v>97</v>
      </c>
      <c r="O88" s="14" t="s">
        <v>195</v>
      </c>
      <c r="P88" s="15" t="s">
        <v>81</v>
      </c>
      <c r="Q88" s="13">
        <v>83</v>
      </c>
      <c r="R88" s="14" t="s">
        <v>97</v>
      </c>
      <c r="S88" s="14" t="s">
        <v>195</v>
      </c>
      <c r="T88" s="15" t="s">
        <v>81</v>
      </c>
      <c r="U88" s="13"/>
      <c r="V88" s="14"/>
      <c r="W88" s="14"/>
      <c r="X88" s="15"/>
      <c r="Y88" s="13"/>
      <c r="Z88" s="14"/>
      <c r="AA88" s="14"/>
      <c r="AB88" s="15"/>
      <c r="AC88" s="13">
        <v>83</v>
      </c>
      <c r="AD88" s="14" t="s">
        <v>97</v>
      </c>
      <c r="AE88" s="14" t="s">
        <v>195</v>
      </c>
      <c r="AF88" s="15" t="s">
        <v>82</v>
      </c>
      <c r="AG88" s="13">
        <v>83</v>
      </c>
      <c r="AH88" s="14" t="s">
        <v>97</v>
      </c>
      <c r="AI88" s="14" t="s">
        <v>195</v>
      </c>
      <c r="AJ88" s="15" t="s">
        <v>82</v>
      </c>
      <c r="AK88" s="13"/>
      <c r="AL88" s="15"/>
      <c r="AM88" s="15"/>
      <c r="AN88" s="15"/>
      <c r="AO88" s="13">
        <v>83</v>
      </c>
      <c r="AP88" s="14" t="s">
        <v>97</v>
      </c>
      <c r="AQ88" s="14" t="s">
        <v>195</v>
      </c>
      <c r="AR88" s="15" t="s">
        <v>87</v>
      </c>
      <c r="AS88" s="13"/>
      <c r="AT88" s="14"/>
      <c r="AU88" s="14"/>
      <c r="AV88" s="15"/>
      <c r="AW88" s="13">
        <v>83</v>
      </c>
      <c r="AX88" s="14" t="s">
        <v>97</v>
      </c>
      <c r="AY88" s="14" t="s">
        <v>195</v>
      </c>
      <c r="AZ88" s="15" t="s">
        <v>87</v>
      </c>
      <c r="BA88" s="13">
        <v>83</v>
      </c>
      <c r="BB88" s="14" t="s">
        <v>97</v>
      </c>
      <c r="BC88" s="14" t="s">
        <v>195</v>
      </c>
      <c r="BD88" s="15" t="s">
        <v>87</v>
      </c>
      <c r="BE88" s="13">
        <v>83</v>
      </c>
      <c r="BF88" s="14" t="s">
        <v>97</v>
      </c>
      <c r="BG88" s="14" t="s">
        <v>195</v>
      </c>
      <c r="BH88" s="15" t="s">
        <v>87</v>
      </c>
      <c r="BI88" s="13"/>
      <c r="BJ88" s="14"/>
      <c r="BK88" s="14"/>
      <c r="BL88" s="15"/>
      <c r="BM88" s="13">
        <v>83</v>
      </c>
      <c r="BN88" s="14" t="s">
        <v>97</v>
      </c>
      <c r="BO88" s="14" t="s">
        <v>195</v>
      </c>
      <c r="BP88" s="15" t="s">
        <v>87</v>
      </c>
      <c r="BQ88" s="13"/>
      <c r="BR88" s="14"/>
      <c r="BS88" s="14"/>
      <c r="BT88" s="15"/>
      <c r="BU88" s="13">
        <v>83</v>
      </c>
      <c r="BV88" s="14" t="s">
        <v>97</v>
      </c>
      <c r="BW88" s="14" t="s">
        <v>195</v>
      </c>
      <c r="BX88" s="15" t="s">
        <v>48</v>
      </c>
      <c r="BY88" s="13"/>
      <c r="BZ88" s="14"/>
      <c r="CA88" s="14"/>
      <c r="CB88" s="15"/>
    </row>
    <row r="89" spans="1:80" ht="30" x14ac:dyDescent="0.2">
      <c r="A89" s="13"/>
      <c r="B89" s="14"/>
      <c r="C89" s="14"/>
      <c r="D89" s="15"/>
      <c r="E89" s="13"/>
      <c r="F89" s="14"/>
      <c r="G89" s="14"/>
      <c r="H89" s="15"/>
      <c r="I89" s="13"/>
      <c r="J89" s="14"/>
      <c r="K89" s="14"/>
      <c r="L89" s="15"/>
      <c r="M89" s="13">
        <v>84</v>
      </c>
      <c r="N89" s="14" t="s">
        <v>97</v>
      </c>
      <c r="O89" s="14" t="s">
        <v>175</v>
      </c>
      <c r="P89" s="15" t="s">
        <v>81</v>
      </c>
      <c r="Q89" s="13">
        <v>84</v>
      </c>
      <c r="R89" s="14" t="s">
        <v>97</v>
      </c>
      <c r="S89" s="14" t="s">
        <v>175</v>
      </c>
      <c r="T89" s="15" t="s">
        <v>81</v>
      </c>
      <c r="U89" s="13"/>
      <c r="V89" s="14"/>
      <c r="W89" s="14"/>
      <c r="X89" s="15"/>
      <c r="Y89" s="13"/>
      <c r="Z89" s="14"/>
      <c r="AA89" s="14"/>
      <c r="AB89" s="15"/>
      <c r="AC89" s="13">
        <v>84</v>
      </c>
      <c r="AD89" s="14" t="s">
        <v>97</v>
      </c>
      <c r="AE89" s="14" t="s">
        <v>175</v>
      </c>
      <c r="AF89" s="15" t="s">
        <v>82</v>
      </c>
      <c r="AG89" s="13">
        <v>84</v>
      </c>
      <c r="AH89" s="14" t="s">
        <v>97</v>
      </c>
      <c r="AI89" s="14" t="s">
        <v>175</v>
      </c>
      <c r="AJ89" s="15" t="s">
        <v>82</v>
      </c>
      <c r="AK89" s="13"/>
      <c r="AL89" s="15"/>
      <c r="AM89" s="15"/>
      <c r="AN89" s="15"/>
      <c r="AO89" s="13">
        <v>84</v>
      </c>
      <c r="AP89" s="14" t="s">
        <v>97</v>
      </c>
      <c r="AQ89" s="14" t="s">
        <v>175</v>
      </c>
      <c r="AR89" s="15" t="s">
        <v>87</v>
      </c>
      <c r="AS89" s="13"/>
      <c r="AT89" s="14"/>
      <c r="AU89" s="14"/>
      <c r="AV89" s="15"/>
      <c r="AW89" s="13">
        <v>84</v>
      </c>
      <c r="AX89" s="14" t="s">
        <v>97</v>
      </c>
      <c r="AY89" s="14" t="s">
        <v>175</v>
      </c>
      <c r="AZ89" s="15" t="s">
        <v>87</v>
      </c>
      <c r="BA89" s="13">
        <v>84</v>
      </c>
      <c r="BB89" s="14" t="s">
        <v>97</v>
      </c>
      <c r="BC89" s="14" t="s">
        <v>175</v>
      </c>
      <c r="BD89" s="15" t="s">
        <v>87</v>
      </c>
      <c r="BE89" s="13">
        <v>84</v>
      </c>
      <c r="BF89" s="14" t="s">
        <v>97</v>
      </c>
      <c r="BG89" s="14" t="s">
        <v>175</v>
      </c>
      <c r="BH89" s="15" t="s">
        <v>87</v>
      </c>
      <c r="BI89" s="13"/>
      <c r="BJ89" s="14"/>
      <c r="BK89" s="14"/>
      <c r="BL89" s="15"/>
      <c r="BM89" s="13">
        <v>84</v>
      </c>
      <c r="BN89" s="14" t="s">
        <v>97</v>
      </c>
      <c r="BO89" s="14" t="s">
        <v>175</v>
      </c>
      <c r="BP89" s="15" t="s">
        <v>87</v>
      </c>
      <c r="BQ89" s="13"/>
      <c r="BR89" s="14"/>
      <c r="BS89" s="14"/>
      <c r="BT89" s="15"/>
      <c r="BU89" s="13">
        <v>84</v>
      </c>
      <c r="BV89" s="14" t="s">
        <v>97</v>
      </c>
      <c r="BW89" s="14" t="s">
        <v>175</v>
      </c>
      <c r="BX89" s="15" t="s">
        <v>48</v>
      </c>
      <c r="BY89" s="13"/>
      <c r="BZ89" s="14"/>
      <c r="CA89" s="14"/>
      <c r="CB89" s="15"/>
    </row>
    <row r="90" spans="1:80" ht="30" x14ac:dyDescent="0.2">
      <c r="A90" s="13"/>
      <c r="B90" s="14"/>
      <c r="C90" s="14"/>
      <c r="D90" s="15"/>
      <c r="E90" s="13"/>
      <c r="F90" s="14"/>
      <c r="G90" s="14"/>
      <c r="H90" s="15"/>
      <c r="I90" s="13"/>
      <c r="J90" s="14"/>
      <c r="K90" s="14"/>
      <c r="L90" s="15"/>
      <c r="M90" s="13">
        <v>85</v>
      </c>
      <c r="N90" s="14" t="s">
        <v>97</v>
      </c>
      <c r="O90" s="14" t="s">
        <v>196</v>
      </c>
      <c r="P90" s="15" t="s">
        <v>81</v>
      </c>
      <c r="Q90" s="13">
        <v>85</v>
      </c>
      <c r="R90" s="14" t="s">
        <v>97</v>
      </c>
      <c r="S90" s="14" t="s">
        <v>196</v>
      </c>
      <c r="T90" s="15" t="s">
        <v>81</v>
      </c>
      <c r="U90" s="13"/>
      <c r="V90" s="14"/>
      <c r="W90" s="14"/>
      <c r="X90" s="15"/>
      <c r="Y90" s="13"/>
      <c r="Z90" s="14"/>
      <c r="AA90" s="14"/>
      <c r="AB90" s="15"/>
      <c r="AC90" s="13">
        <v>85</v>
      </c>
      <c r="AD90" s="14" t="s">
        <v>97</v>
      </c>
      <c r="AE90" s="14" t="s">
        <v>196</v>
      </c>
      <c r="AF90" s="15" t="s">
        <v>82</v>
      </c>
      <c r="AG90" s="13">
        <v>85</v>
      </c>
      <c r="AH90" s="14" t="s">
        <v>97</v>
      </c>
      <c r="AI90" s="14" t="s">
        <v>196</v>
      </c>
      <c r="AJ90" s="15" t="s">
        <v>82</v>
      </c>
      <c r="AK90" s="13"/>
      <c r="AL90" s="15"/>
      <c r="AM90" s="15"/>
      <c r="AN90" s="15"/>
      <c r="AO90" s="13">
        <v>85</v>
      </c>
      <c r="AP90" s="14" t="s">
        <v>97</v>
      </c>
      <c r="AQ90" s="14" t="s">
        <v>196</v>
      </c>
      <c r="AR90" s="15" t="s">
        <v>87</v>
      </c>
      <c r="AS90" s="13"/>
      <c r="AT90" s="14"/>
      <c r="AU90" s="14"/>
      <c r="AV90" s="15"/>
      <c r="AW90" s="13">
        <v>85</v>
      </c>
      <c r="AX90" s="14" t="s">
        <v>97</v>
      </c>
      <c r="AY90" s="14" t="s">
        <v>196</v>
      </c>
      <c r="AZ90" s="15" t="s">
        <v>87</v>
      </c>
      <c r="BA90" s="13">
        <v>85</v>
      </c>
      <c r="BB90" s="14" t="s">
        <v>97</v>
      </c>
      <c r="BC90" s="14" t="s">
        <v>196</v>
      </c>
      <c r="BD90" s="15" t="s">
        <v>87</v>
      </c>
      <c r="BE90" s="13">
        <v>85</v>
      </c>
      <c r="BF90" s="14" t="s">
        <v>97</v>
      </c>
      <c r="BG90" s="14" t="s">
        <v>196</v>
      </c>
      <c r="BH90" s="15" t="s">
        <v>87</v>
      </c>
      <c r="BI90" s="13"/>
      <c r="BJ90" s="14"/>
      <c r="BK90" s="14"/>
      <c r="BL90" s="15"/>
      <c r="BM90" s="13">
        <v>85</v>
      </c>
      <c r="BN90" s="14" t="s">
        <v>97</v>
      </c>
      <c r="BO90" s="14" t="s">
        <v>196</v>
      </c>
      <c r="BP90" s="15" t="s">
        <v>87</v>
      </c>
      <c r="BQ90" s="13"/>
      <c r="BR90" s="14"/>
      <c r="BS90" s="14"/>
      <c r="BT90" s="15"/>
      <c r="BU90" s="13">
        <v>85</v>
      </c>
      <c r="BV90" s="14" t="s">
        <v>97</v>
      </c>
      <c r="BW90" s="14" t="s">
        <v>196</v>
      </c>
      <c r="BX90" s="15" t="s">
        <v>48</v>
      </c>
      <c r="BY90" s="13"/>
      <c r="BZ90" s="14"/>
      <c r="CA90" s="14"/>
      <c r="CB90" s="15"/>
    </row>
    <row r="91" spans="1:80" ht="30" x14ac:dyDescent="0.2">
      <c r="A91" s="13"/>
      <c r="B91" s="14"/>
      <c r="C91" s="14"/>
      <c r="D91" s="15"/>
      <c r="E91" s="13"/>
      <c r="F91" s="14"/>
      <c r="G91" s="14"/>
      <c r="H91" s="15"/>
      <c r="I91" s="13"/>
      <c r="J91" s="14"/>
      <c r="K91" s="14"/>
      <c r="L91" s="15"/>
      <c r="M91" s="13">
        <v>86</v>
      </c>
      <c r="N91" s="14" t="s">
        <v>97</v>
      </c>
      <c r="O91" s="14" t="s">
        <v>197</v>
      </c>
      <c r="P91" s="15" t="s">
        <v>81</v>
      </c>
      <c r="Q91" s="13">
        <v>86</v>
      </c>
      <c r="R91" s="14" t="s">
        <v>97</v>
      </c>
      <c r="S91" s="14" t="s">
        <v>197</v>
      </c>
      <c r="T91" s="15" t="s">
        <v>81</v>
      </c>
      <c r="U91" s="13"/>
      <c r="V91" s="14"/>
      <c r="W91" s="14"/>
      <c r="X91" s="15"/>
      <c r="Y91" s="13"/>
      <c r="Z91" s="14"/>
      <c r="AA91" s="14"/>
      <c r="AB91" s="15"/>
      <c r="AC91" s="13">
        <v>86</v>
      </c>
      <c r="AD91" s="14" t="s">
        <v>97</v>
      </c>
      <c r="AE91" s="14" t="s">
        <v>197</v>
      </c>
      <c r="AF91" s="15" t="s">
        <v>82</v>
      </c>
      <c r="AG91" s="13">
        <v>86</v>
      </c>
      <c r="AH91" s="14" t="s">
        <v>97</v>
      </c>
      <c r="AI91" s="14" t="s">
        <v>197</v>
      </c>
      <c r="AJ91" s="15" t="s">
        <v>82</v>
      </c>
      <c r="AK91" s="13"/>
      <c r="AL91" s="15"/>
      <c r="AM91" s="15"/>
      <c r="AN91" s="15"/>
      <c r="AO91" s="13">
        <v>86</v>
      </c>
      <c r="AP91" s="14" t="s">
        <v>97</v>
      </c>
      <c r="AQ91" s="14" t="s">
        <v>197</v>
      </c>
      <c r="AR91" s="15" t="s">
        <v>87</v>
      </c>
      <c r="AS91" s="13"/>
      <c r="AT91" s="14"/>
      <c r="AU91" s="14"/>
      <c r="AV91" s="15"/>
      <c r="AW91" s="13">
        <v>86</v>
      </c>
      <c r="AX91" s="14" t="s">
        <v>97</v>
      </c>
      <c r="AY91" s="14" t="s">
        <v>197</v>
      </c>
      <c r="AZ91" s="15" t="s">
        <v>87</v>
      </c>
      <c r="BA91" s="13">
        <v>86</v>
      </c>
      <c r="BB91" s="14" t="s">
        <v>97</v>
      </c>
      <c r="BC91" s="14" t="s">
        <v>197</v>
      </c>
      <c r="BD91" s="15" t="s">
        <v>87</v>
      </c>
      <c r="BE91" s="13">
        <v>86</v>
      </c>
      <c r="BF91" s="14" t="s">
        <v>97</v>
      </c>
      <c r="BG91" s="14" t="s">
        <v>197</v>
      </c>
      <c r="BH91" s="15" t="s">
        <v>87</v>
      </c>
      <c r="BI91" s="13"/>
      <c r="BJ91" s="14"/>
      <c r="BK91" s="14"/>
      <c r="BL91" s="15"/>
      <c r="BM91" s="13">
        <v>86</v>
      </c>
      <c r="BN91" s="14" t="s">
        <v>97</v>
      </c>
      <c r="BO91" s="14" t="s">
        <v>197</v>
      </c>
      <c r="BP91" s="15" t="s">
        <v>87</v>
      </c>
      <c r="BQ91" s="13"/>
      <c r="BR91" s="14"/>
      <c r="BS91" s="14"/>
      <c r="BT91" s="15"/>
      <c r="BU91" s="13">
        <v>86</v>
      </c>
      <c r="BV91" s="14" t="s">
        <v>97</v>
      </c>
      <c r="BW91" s="14" t="s">
        <v>197</v>
      </c>
      <c r="BX91" s="15" t="s">
        <v>48</v>
      </c>
      <c r="BY91" s="13"/>
      <c r="BZ91" s="14"/>
      <c r="CA91" s="14"/>
      <c r="CB91" s="15"/>
    </row>
    <row r="92" spans="1:80" ht="30" x14ac:dyDescent="0.2">
      <c r="A92" s="13"/>
      <c r="B92" s="14"/>
      <c r="C92" s="14"/>
      <c r="D92" s="15"/>
      <c r="E92" s="13"/>
      <c r="F92" s="14"/>
      <c r="G92" s="14"/>
      <c r="H92" s="15"/>
      <c r="I92" s="13"/>
      <c r="J92" s="14"/>
      <c r="K92" s="14"/>
      <c r="L92" s="15"/>
      <c r="M92" s="13">
        <v>87</v>
      </c>
      <c r="N92" s="14" t="s">
        <v>97</v>
      </c>
      <c r="O92" s="14" t="s">
        <v>187</v>
      </c>
      <c r="P92" s="15" t="s">
        <v>81</v>
      </c>
      <c r="Q92" s="13">
        <v>87</v>
      </c>
      <c r="R92" s="14" t="s">
        <v>97</v>
      </c>
      <c r="S92" s="14" t="s">
        <v>187</v>
      </c>
      <c r="T92" s="15" t="s">
        <v>81</v>
      </c>
      <c r="U92" s="13"/>
      <c r="V92" s="14"/>
      <c r="W92" s="14"/>
      <c r="X92" s="15"/>
      <c r="Y92" s="13"/>
      <c r="Z92" s="14"/>
      <c r="AA92" s="14"/>
      <c r="AB92" s="15"/>
      <c r="AC92" s="13">
        <v>87</v>
      </c>
      <c r="AD92" s="14" t="s">
        <v>97</v>
      </c>
      <c r="AE92" s="14" t="s">
        <v>187</v>
      </c>
      <c r="AF92" s="15" t="s">
        <v>82</v>
      </c>
      <c r="AG92" s="13">
        <v>87</v>
      </c>
      <c r="AH92" s="14" t="s">
        <v>97</v>
      </c>
      <c r="AI92" s="14" t="s">
        <v>187</v>
      </c>
      <c r="AJ92" s="15" t="s">
        <v>82</v>
      </c>
      <c r="AK92" s="13"/>
      <c r="AL92" s="15"/>
      <c r="AM92" s="15"/>
      <c r="AN92" s="15"/>
      <c r="AO92" s="13">
        <v>87</v>
      </c>
      <c r="AP92" s="14" t="s">
        <v>97</v>
      </c>
      <c r="AQ92" s="14" t="s">
        <v>187</v>
      </c>
      <c r="AR92" s="15" t="s">
        <v>87</v>
      </c>
      <c r="AS92" s="13"/>
      <c r="AT92" s="14"/>
      <c r="AU92" s="14"/>
      <c r="AV92" s="15"/>
      <c r="AW92" s="13">
        <v>87</v>
      </c>
      <c r="AX92" s="14" t="s">
        <v>97</v>
      </c>
      <c r="AY92" s="14" t="s">
        <v>187</v>
      </c>
      <c r="AZ92" s="15" t="s">
        <v>87</v>
      </c>
      <c r="BA92" s="13">
        <v>87</v>
      </c>
      <c r="BB92" s="14" t="s">
        <v>97</v>
      </c>
      <c r="BC92" s="14" t="s">
        <v>187</v>
      </c>
      <c r="BD92" s="15" t="s">
        <v>87</v>
      </c>
      <c r="BE92" s="13">
        <v>87</v>
      </c>
      <c r="BF92" s="14" t="s">
        <v>97</v>
      </c>
      <c r="BG92" s="14" t="s">
        <v>187</v>
      </c>
      <c r="BH92" s="15" t="s">
        <v>87</v>
      </c>
      <c r="BI92" s="13"/>
      <c r="BJ92" s="14"/>
      <c r="BK92" s="14"/>
      <c r="BL92" s="15"/>
      <c r="BM92" s="13">
        <v>87</v>
      </c>
      <c r="BN92" s="14" t="s">
        <v>97</v>
      </c>
      <c r="BO92" s="14" t="s">
        <v>187</v>
      </c>
      <c r="BP92" s="15" t="s">
        <v>87</v>
      </c>
      <c r="BQ92" s="13"/>
      <c r="BR92" s="14"/>
      <c r="BS92" s="14"/>
      <c r="BT92" s="15"/>
      <c r="BU92" s="13">
        <v>87</v>
      </c>
      <c r="BV92" s="14" t="s">
        <v>97</v>
      </c>
      <c r="BW92" s="14" t="s">
        <v>187</v>
      </c>
      <c r="BX92" s="15" t="s">
        <v>48</v>
      </c>
      <c r="BY92" s="13"/>
      <c r="BZ92" s="14"/>
      <c r="CA92" s="14"/>
      <c r="CB92" s="15"/>
    </row>
    <row r="93" spans="1:80" ht="30" x14ac:dyDescent="0.2">
      <c r="A93" s="13"/>
      <c r="B93" s="14"/>
      <c r="C93" s="14"/>
      <c r="D93" s="15"/>
      <c r="E93" s="13"/>
      <c r="F93" s="14"/>
      <c r="G93" s="14"/>
      <c r="H93" s="15"/>
      <c r="I93" s="13"/>
      <c r="J93" s="14"/>
      <c r="K93" s="14"/>
      <c r="L93" s="15"/>
      <c r="M93" s="13">
        <v>88</v>
      </c>
      <c r="N93" s="14" t="s">
        <v>97</v>
      </c>
      <c r="O93" s="14" t="s">
        <v>176</v>
      </c>
      <c r="P93" s="15" t="s">
        <v>81</v>
      </c>
      <c r="Q93" s="13">
        <v>88</v>
      </c>
      <c r="R93" s="14" t="s">
        <v>97</v>
      </c>
      <c r="S93" s="14" t="s">
        <v>176</v>
      </c>
      <c r="T93" s="15" t="s">
        <v>81</v>
      </c>
      <c r="U93" s="13"/>
      <c r="V93" s="14"/>
      <c r="W93" s="14"/>
      <c r="X93" s="15"/>
      <c r="Y93" s="13"/>
      <c r="Z93" s="14"/>
      <c r="AA93" s="14"/>
      <c r="AB93" s="15"/>
      <c r="AC93" s="13">
        <v>88</v>
      </c>
      <c r="AD93" s="14" t="s">
        <v>97</v>
      </c>
      <c r="AE93" s="14" t="s">
        <v>176</v>
      </c>
      <c r="AF93" s="15" t="s">
        <v>82</v>
      </c>
      <c r="AG93" s="13">
        <v>88</v>
      </c>
      <c r="AH93" s="14" t="s">
        <v>97</v>
      </c>
      <c r="AI93" s="14" t="s">
        <v>176</v>
      </c>
      <c r="AJ93" s="15" t="s">
        <v>82</v>
      </c>
      <c r="AK93" s="13"/>
      <c r="AL93" s="15"/>
      <c r="AM93" s="15"/>
      <c r="AN93" s="15"/>
      <c r="AO93" s="13">
        <v>88</v>
      </c>
      <c r="AP93" s="14" t="s">
        <v>97</v>
      </c>
      <c r="AQ93" s="14" t="s">
        <v>176</v>
      </c>
      <c r="AR93" s="15" t="s">
        <v>87</v>
      </c>
      <c r="AS93" s="13"/>
      <c r="AT93" s="14"/>
      <c r="AU93" s="14"/>
      <c r="AV93" s="15"/>
      <c r="AW93" s="13">
        <v>88</v>
      </c>
      <c r="AX93" s="14" t="s">
        <v>97</v>
      </c>
      <c r="AY93" s="14" t="s">
        <v>176</v>
      </c>
      <c r="AZ93" s="15" t="s">
        <v>87</v>
      </c>
      <c r="BA93" s="13">
        <v>88</v>
      </c>
      <c r="BB93" s="14" t="s">
        <v>97</v>
      </c>
      <c r="BC93" s="14" t="s">
        <v>176</v>
      </c>
      <c r="BD93" s="15" t="s">
        <v>87</v>
      </c>
      <c r="BE93" s="13">
        <v>88</v>
      </c>
      <c r="BF93" s="14" t="s">
        <v>97</v>
      </c>
      <c r="BG93" s="14" t="s">
        <v>176</v>
      </c>
      <c r="BH93" s="15" t="s">
        <v>87</v>
      </c>
      <c r="BI93" s="13"/>
      <c r="BJ93" s="14"/>
      <c r="BK93" s="14"/>
      <c r="BL93" s="15"/>
      <c r="BM93" s="13">
        <v>88</v>
      </c>
      <c r="BN93" s="14" t="s">
        <v>97</v>
      </c>
      <c r="BO93" s="14" t="s">
        <v>176</v>
      </c>
      <c r="BP93" s="15" t="s">
        <v>87</v>
      </c>
      <c r="BQ93" s="13"/>
      <c r="BR93" s="14"/>
      <c r="BS93" s="14"/>
      <c r="BT93" s="15"/>
      <c r="BU93" s="13">
        <v>88</v>
      </c>
      <c r="BV93" s="14" t="s">
        <v>97</v>
      </c>
      <c r="BW93" s="14" t="s">
        <v>176</v>
      </c>
      <c r="BX93" s="15" t="s">
        <v>48</v>
      </c>
      <c r="BY93" s="13"/>
      <c r="BZ93" s="14"/>
      <c r="CA93" s="14"/>
      <c r="CB93" s="15"/>
    </row>
    <row r="94" spans="1:80" ht="15" x14ac:dyDescent="0.2">
      <c r="A94" s="13"/>
      <c r="B94" s="14"/>
      <c r="C94" s="14"/>
      <c r="D94" s="15"/>
      <c r="E94" s="13"/>
      <c r="F94" s="14"/>
      <c r="G94" s="14"/>
      <c r="H94" s="15"/>
      <c r="I94" s="13"/>
      <c r="J94" s="14"/>
      <c r="K94" s="14"/>
      <c r="L94" s="15"/>
      <c r="M94" s="13">
        <v>89</v>
      </c>
      <c r="N94" s="14" t="s">
        <v>135</v>
      </c>
      <c r="O94" s="14" t="s">
        <v>136</v>
      </c>
      <c r="P94" s="15" t="s">
        <v>81</v>
      </c>
      <c r="Q94" s="13">
        <v>89</v>
      </c>
      <c r="R94" s="14" t="s">
        <v>135</v>
      </c>
      <c r="S94" s="14" t="s">
        <v>136</v>
      </c>
      <c r="T94" s="15" t="s">
        <v>81</v>
      </c>
      <c r="U94" s="13"/>
      <c r="V94" s="14"/>
      <c r="W94" s="14"/>
      <c r="X94" s="15"/>
      <c r="Y94" s="13"/>
      <c r="Z94" s="14"/>
      <c r="AA94" s="14"/>
      <c r="AB94" s="15"/>
      <c r="AC94" s="13">
        <v>89</v>
      </c>
      <c r="AD94" s="14" t="s">
        <v>135</v>
      </c>
      <c r="AE94" s="14" t="s">
        <v>136</v>
      </c>
      <c r="AF94" s="15" t="s">
        <v>82</v>
      </c>
      <c r="AG94" s="13">
        <v>89</v>
      </c>
      <c r="AH94" s="14" t="s">
        <v>135</v>
      </c>
      <c r="AI94" s="14" t="s">
        <v>136</v>
      </c>
      <c r="AJ94" s="15" t="s">
        <v>82</v>
      </c>
      <c r="AK94" s="13"/>
      <c r="AL94" s="15"/>
      <c r="AM94" s="15"/>
      <c r="AN94" s="15"/>
      <c r="AO94" s="13">
        <v>89</v>
      </c>
      <c r="AP94" s="14" t="s">
        <v>135</v>
      </c>
      <c r="AQ94" s="14" t="s">
        <v>136</v>
      </c>
      <c r="AR94" s="15" t="s">
        <v>87</v>
      </c>
      <c r="AS94" s="13"/>
      <c r="AT94" s="14"/>
      <c r="AU94" s="14"/>
      <c r="AV94" s="15"/>
      <c r="AW94" s="13">
        <v>89</v>
      </c>
      <c r="AX94" s="14" t="s">
        <v>135</v>
      </c>
      <c r="AY94" s="14" t="s">
        <v>136</v>
      </c>
      <c r="AZ94" s="15" t="s">
        <v>87</v>
      </c>
      <c r="BA94" s="13">
        <v>89</v>
      </c>
      <c r="BB94" s="14" t="s">
        <v>135</v>
      </c>
      <c r="BC94" s="14" t="s">
        <v>136</v>
      </c>
      <c r="BD94" s="15" t="s">
        <v>87</v>
      </c>
      <c r="BE94" s="13">
        <v>89</v>
      </c>
      <c r="BF94" s="14" t="s">
        <v>135</v>
      </c>
      <c r="BG94" s="14" t="s">
        <v>136</v>
      </c>
      <c r="BH94" s="15" t="s">
        <v>87</v>
      </c>
      <c r="BI94" s="13"/>
      <c r="BJ94" s="14"/>
      <c r="BK94" s="14"/>
      <c r="BL94" s="15"/>
      <c r="BM94" s="13">
        <v>89</v>
      </c>
      <c r="BN94" s="14" t="s">
        <v>135</v>
      </c>
      <c r="BO94" s="14" t="s">
        <v>136</v>
      </c>
      <c r="BP94" s="15" t="s">
        <v>87</v>
      </c>
      <c r="BQ94" s="13"/>
      <c r="BR94" s="14"/>
      <c r="BS94" s="14"/>
      <c r="BT94" s="15"/>
      <c r="BU94" s="13">
        <v>89</v>
      </c>
      <c r="BV94" s="14" t="s">
        <v>135</v>
      </c>
      <c r="BW94" s="14" t="s">
        <v>136</v>
      </c>
      <c r="BX94" s="15" t="s">
        <v>48</v>
      </c>
      <c r="BY94" s="13"/>
      <c r="BZ94" s="14"/>
      <c r="CA94" s="14"/>
      <c r="CB94" s="15"/>
    </row>
    <row r="95" spans="1:80" ht="15" x14ac:dyDescent="0.2">
      <c r="A95" s="13"/>
      <c r="B95" s="14"/>
      <c r="C95" s="14"/>
      <c r="D95" s="15"/>
      <c r="E95" s="13"/>
      <c r="F95" s="14"/>
      <c r="G95" s="14"/>
      <c r="H95" s="15"/>
      <c r="I95" s="13"/>
      <c r="J95" s="14"/>
      <c r="K95" s="14"/>
      <c r="L95" s="15"/>
      <c r="M95" s="13"/>
      <c r="Q95" s="13"/>
      <c r="U95" s="13"/>
      <c r="V95" s="14"/>
      <c r="W95" s="14"/>
      <c r="X95" s="15"/>
      <c r="Y95" s="13"/>
      <c r="Z95" s="14"/>
      <c r="AA95" s="14"/>
      <c r="AB95" s="15"/>
      <c r="AC95" s="13"/>
      <c r="AG95" s="13"/>
      <c r="AH95" s="1"/>
      <c r="AI95" s="1"/>
      <c r="AJ95" s="1"/>
      <c r="AK95" s="13"/>
      <c r="AL95" s="15"/>
      <c r="AM95" s="15"/>
      <c r="AN95" s="15"/>
      <c r="AO95" s="13"/>
      <c r="AS95" s="13"/>
      <c r="AT95" s="14"/>
      <c r="AU95" s="14"/>
      <c r="AV95" s="15"/>
      <c r="AW95" s="13"/>
      <c r="BA95" s="13"/>
      <c r="BE95" s="13"/>
      <c r="BI95" s="13"/>
      <c r="BJ95" s="14"/>
      <c r="BK95" s="14"/>
      <c r="BL95" s="15"/>
      <c r="BM95" s="13"/>
      <c r="BQ95" s="13"/>
      <c r="BR95" s="14"/>
      <c r="BS95" s="14"/>
      <c r="BT95" s="15"/>
      <c r="BU95" s="13"/>
      <c r="BY95" s="13"/>
      <c r="BZ95" s="14"/>
      <c r="CA95" s="14"/>
      <c r="CB95" s="15"/>
    </row>
    <row r="96" spans="1:80" ht="15" x14ac:dyDescent="0.2">
      <c r="A96" s="13"/>
      <c r="B96" s="14"/>
      <c r="C96" s="14"/>
      <c r="D96" s="15"/>
      <c r="E96" s="13"/>
      <c r="F96" s="14"/>
      <c r="G96" s="14"/>
      <c r="H96" s="15"/>
      <c r="I96" s="13"/>
      <c r="J96" s="14"/>
      <c r="K96" s="14"/>
      <c r="L96" s="15"/>
      <c r="M96" s="13"/>
      <c r="Q96" s="13"/>
      <c r="U96" s="13"/>
      <c r="V96" s="14"/>
      <c r="W96" s="14"/>
      <c r="X96" s="15"/>
      <c r="Y96" s="13"/>
      <c r="Z96" s="14"/>
      <c r="AA96" s="14"/>
      <c r="AB96" s="15"/>
      <c r="AC96" s="13"/>
      <c r="AG96" s="13"/>
      <c r="AK96" s="13"/>
      <c r="AL96" s="15"/>
      <c r="AM96" s="15"/>
      <c r="AN96" s="15"/>
      <c r="AO96" s="13"/>
      <c r="AS96" s="13"/>
      <c r="AT96" s="14"/>
      <c r="AU96" s="14"/>
      <c r="AV96" s="15"/>
      <c r="AW96" s="13"/>
      <c r="BA96" s="13"/>
      <c r="BE96" s="13"/>
      <c r="BI96" s="13"/>
      <c r="BJ96" s="14"/>
      <c r="BK96" s="14"/>
      <c r="BL96" s="15"/>
      <c r="BM96" s="13"/>
      <c r="BQ96" s="13"/>
      <c r="BR96" s="14"/>
      <c r="BS96" s="14"/>
      <c r="BT96" s="15"/>
      <c r="BU96" s="13"/>
      <c r="BY96" s="13"/>
      <c r="BZ96" s="20"/>
      <c r="CA96" s="20"/>
      <c r="CB96" s="20"/>
    </row>
    <row r="97" spans="1:77" ht="15" x14ac:dyDescent="0.2">
      <c r="A97" s="13"/>
      <c r="B97" s="14"/>
      <c r="C97" s="14"/>
      <c r="D97" s="15"/>
      <c r="E97" s="13"/>
      <c r="F97" s="14"/>
      <c r="G97" s="14"/>
      <c r="H97" s="15"/>
      <c r="I97" s="13"/>
      <c r="J97" s="14"/>
      <c r="K97" s="14"/>
      <c r="L97" s="15"/>
      <c r="M97" s="13"/>
      <c r="Q97" s="13"/>
      <c r="U97" s="13"/>
      <c r="Y97" s="13"/>
      <c r="Z97" s="14"/>
      <c r="AA97" s="14"/>
      <c r="AB97" s="15"/>
      <c r="AC97" s="13"/>
      <c r="AG97" s="13"/>
      <c r="AK97" s="13"/>
      <c r="AL97" s="15"/>
      <c r="AM97" s="15"/>
      <c r="AN97" s="15"/>
      <c r="AO97" s="13"/>
      <c r="AS97" s="13"/>
      <c r="AW97" s="13"/>
      <c r="BA97" s="13"/>
      <c r="BE97" s="13"/>
      <c r="BI97" s="13"/>
      <c r="BJ97" s="14"/>
      <c r="BK97" s="14"/>
      <c r="BL97" s="15"/>
      <c r="BM97" s="13"/>
      <c r="BQ97" s="13"/>
      <c r="BU97" s="13"/>
      <c r="BY97" s="20"/>
    </row>
    <row r="98" spans="1:77" ht="12.75" x14ac:dyDescent="0.2">
      <c r="AG98" s="1"/>
      <c r="AK98" s="1"/>
      <c r="AL98" s="1"/>
      <c r="AM98" s="1"/>
      <c r="AN98" s="1"/>
    </row>
    <row r="99" spans="1:77" ht="12.75" x14ac:dyDescent="0.2"/>
    <row r="100" spans="1:77" ht="12.75" x14ac:dyDescent="0.2"/>
    <row r="101" spans="1:77" ht="12.75" x14ac:dyDescent="0.2"/>
    <row r="102" spans="1:77" ht="12.75" x14ac:dyDescent="0.2"/>
    <row r="103" spans="1:77" ht="12.75" x14ac:dyDescent="0.2"/>
    <row r="104" spans="1:77" ht="12.75" x14ac:dyDescent="0.2"/>
    <row r="105" spans="1:77" ht="12.75" x14ac:dyDescent="0.2"/>
    <row r="106" spans="1:77" ht="12.75" x14ac:dyDescent="0.2"/>
    <row r="107" spans="1:77" ht="12.75" x14ac:dyDescent="0.2"/>
    <row r="108" spans="1:77" ht="12.75" x14ac:dyDescent="0.2"/>
    <row r="109" spans="1:77" ht="12.75" x14ac:dyDescent="0.2"/>
    <row r="110" spans="1:77" ht="12.75" x14ac:dyDescent="0.2"/>
    <row r="111" spans="1:77" ht="12.75" x14ac:dyDescent="0.2"/>
    <row r="112" spans="1:77"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sheetData>
  <mergeCells count="61">
    <mergeCell ref="BY3:CB3"/>
    <mergeCell ref="BM4:BP4"/>
    <mergeCell ref="BY4:CB4"/>
    <mergeCell ref="U4:X4"/>
    <mergeCell ref="Y4:AB4"/>
    <mergeCell ref="BQ4:BT4"/>
    <mergeCell ref="BU4:BX4"/>
    <mergeCell ref="BE3:BH3"/>
    <mergeCell ref="BI3:BL3"/>
    <mergeCell ref="BM3:BP3"/>
    <mergeCell ref="BQ3:BT3"/>
    <mergeCell ref="BU3:BX3"/>
    <mergeCell ref="AO3:AR3"/>
    <mergeCell ref="AS3:AV3"/>
    <mergeCell ref="AW3:AZ3"/>
    <mergeCell ref="BA3:BD3"/>
    <mergeCell ref="Q3:T3"/>
    <mergeCell ref="A4:D4"/>
    <mergeCell ref="E4:H4"/>
    <mergeCell ref="I4:L4"/>
    <mergeCell ref="M4:P4"/>
    <mergeCell ref="Q4:T4"/>
    <mergeCell ref="AG3:AJ3"/>
    <mergeCell ref="AK3:AN3"/>
    <mergeCell ref="A1:H1"/>
    <mergeCell ref="A2:D2"/>
    <mergeCell ref="E2:H2"/>
    <mergeCell ref="I2:L2"/>
    <mergeCell ref="M2:P2"/>
    <mergeCell ref="U3:X3"/>
    <mergeCell ref="Y3:AB3"/>
    <mergeCell ref="Q2:T2"/>
    <mergeCell ref="U2:X2"/>
    <mergeCell ref="AC3:AF3"/>
    <mergeCell ref="A3:D3"/>
    <mergeCell ref="E3:H3"/>
    <mergeCell ref="I3:L3"/>
    <mergeCell ref="M3:P3"/>
    <mergeCell ref="BU2:BX2"/>
    <mergeCell ref="BY2:CB2"/>
    <mergeCell ref="Y2:AB2"/>
    <mergeCell ref="AC2:AF2"/>
    <mergeCell ref="AG2:AJ2"/>
    <mergeCell ref="AK2:AN2"/>
    <mergeCell ref="AO2:AR2"/>
    <mergeCell ref="AS2:AV2"/>
    <mergeCell ref="AW2:AZ2"/>
    <mergeCell ref="BA2:BD2"/>
    <mergeCell ref="BE2:BH2"/>
    <mergeCell ref="BI2:BL2"/>
    <mergeCell ref="BM2:BP2"/>
    <mergeCell ref="BQ2:BT2"/>
    <mergeCell ref="BE4:BH4"/>
    <mergeCell ref="BI4:BL4"/>
    <mergeCell ref="AC4:AF4"/>
    <mergeCell ref="AG4:AJ4"/>
    <mergeCell ref="AK4:AN4"/>
    <mergeCell ref="AO4:AR4"/>
    <mergeCell ref="AS4:AV4"/>
    <mergeCell ref="AW4:AZ4"/>
    <mergeCell ref="BA4:BD4"/>
  </mergeCells>
  <pageMargins left="0.19685039370078741" right="0.19685039370078741" top="0.78740157480314965" bottom="0.19685039370078741"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workbookViewId="0">
      <pane ySplit="6" topLeftCell="A7" activePane="bottomLeft" state="frozen"/>
      <selection pane="bottomLeft" activeCell="B8" sqref="B8"/>
    </sheetView>
  </sheetViews>
  <sheetFormatPr defaultColWidth="14.42578125" defaultRowHeight="15.75" customHeight="1" x14ac:dyDescent="0.2"/>
  <cols>
    <col min="1" max="1" width="3.7109375" customWidth="1"/>
    <col min="2" max="2" width="13.85546875" customWidth="1"/>
    <col min="3" max="3" width="34.5703125" customWidth="1"/>
    <col min="4" max="4" width="11.7109375" customWidth="1"/>
    <col min="5" max="10" width="5.7109375" customWidth="1"/>
    <col min="11" max="30" width="17.28515625" customWidth="1"/>
  </cols>
  <sheetData>
    <row r="1" spans="1:30" ht="15.75" customHeight="1" x14ac:dyDescent="0.25">
      <c r="A1" s="69" t="s">
        <v>56</v>
      </c>
      <c r="B1" s="60"/>
      <c r="C1" s="60"/>
      <c r="D1" s="60"/>
      <c r="E1" s="60"/>
      <c r="F1" s="60"/>
      <c r="G1" s="60"/>
      <c r="H1" s="60"/>
      <c r="I1" s="60"/>
      <c r="J1" s="21"/>
      <c r="K1" s="22"/>
      <c r="L1" s="22"/>
      <c r="M1" s="22"/>
      <c r="N1" s="22"/>
      <c r="O1" s="22"/>
      <c r="P1" s="22"/>
      <c r="Q1" s="22"/>
      <c r="R1" s="22"/>
      <c r="S1" s="22"/>
      <c r="T1" s="22"/>
      <c r="U1" s="22"/>
      <c r="V1" s="22"/>
      <c r="W1" s="22"/>
      <c r="X1" s="22"/>
      <c r="Y1" s="22"/>
      <c r="Z1" s="22"/>
      <c r="AA1" s="22"/>
      <c r="AB1" s="22"/>
      <c r="AC1" s="22"/>
      <c r="AD1" s="22"/>
    </row>
    <row r="2" spans="1:30" ht="15" customHeight="1" x14ac:dyDescent="0.2">
      <c r="A2" s="70" t="s">
        <v>0</v>
      </c>
      <c r="B2" s="70" t="s">
        <v>75</v>
      </c>
      <c r="C2" s="72" t="s">
        <v>76</v>
      </c>
      <c r="D2" s="75" t="s">
        <v>198</v>
      </c>
      <c r="E2" s="78" t="s">
        <v>199</v>
      </c>
      <c r="F2" s="79"/>
      <c r="G2" s="79"/>
      <c r="H2" s="79"/>
      <c r="I2" s="79"/>
      <c r="J2" s="80"/>
      <c r="K2" s="66" t="s">
        <v>200</v>
      </c>
      <c r="L2" s="56"/>
      <c r="M2" s="56"/>
      <c r="N2" s="56"/>
      <c r="O2" s="56"/>
      <c r="P2" s="56"/>
      <c r="Q2" s="56"/>
      <c r="R2" s="56"/>
      <c r="S2" s="56"/>
      <c r="T2" s="56"/>
      <c r="U2" s="56"/>
      <c r="V2" s="56"/>
      <c r="W2" s="56"/>
      <c r="X2" s="56"/>
      <c r="Y2" s="56"/>
      <c r="Z2" s="56"/>
      <c r="AA2" s="56"/>
      <c r="AB2" s="56"/>
      <c r="AC2" s="56"/>
      <c r="AD2" s="58"/>
    </row>
    <row r="3" spans="1:30" ht="15" x14ac:dyDescent="0.2">
      <c r="A3" s="71"/>
      <c r="B3" s="71"/>
      <c r="C3" s="73"/>
      <c r="D3" s="76"/>
      <c r="E3" s="81"/>
      <c r="F3" s="60"/>
      <c r="G3" s="60"/>
      <c r="H3" s="60"/>
      <c r="I3" s="60"/>
      <c r="J3" s="82"/>
      <c r="K3" s="23">
        <v>1</v>
      </c>
      <c r="L3" s="24">
        <v>2</v>
      </c>
      <c r="M3" s="23">
        <v>3</v>
      </c>
      <c r="N3" s="24">
        <v>4</v>
      </c>
      <c r="O3" s="23">
        <v>5</v>
      </c>
      <c r="P3" s="24">
        <v>6</v>
      </c>
      <c r="Q3" s="23">
        <v>7</v>
      </c>
      <c r="R3" s="24">
        <v>8</v>
      </c>
      <c r="S3" s="23">
        <v>9</v>
      </c>
      <c r="T3" s="24">
        <v>10</v>
      </c>
      <c r="U3" s="23">
        <v>11</v>
      </c>
      <c r="V3" s="24">
        <v>12</v>
      </c>
      <c r="W3" s="23">
        <v>13</v>
      </c>
      <c r="X3" s="24">
        <v>14</v>
      </c>
      <c r="Y3" s="23">
        <v>15</v>
      </c>
      <c r="Z3" s="24">
        <v>16</v>
      </c>
      <c r="AA3" s="23">
        <v>17</v>
      </c>
      <c r="AB3" s="24">
        <v>18</v>
      </c>
      <c r="AC3" s="23">
        <v>19</v>
      </c>
      <c r="AD3" s="24">
        <v>20</v>
      </c>
    </row>
    <row r="4" spans="1:30" ht="15" customHeight="1" x14ac:dyDescent="0.2">
      <c r="A4" s="71"/>
      <c r="B4" s="71"/>
      <c r="C4" s="73"/>
      <c r="D4" s="76"/>
      <c r="E4" s="83" t="s">
        <v>201</v>
      </c>
      <c r="F4" s="84" t="s">
        <v>202</v>
      </c>
      <c r="G4" s="63" t="s">
        <v>203</v>
      </c>
      <c r="H4" s="65" t="s">
        <v>204</v>
      </c>
      <c r="I4" s="67" t="s">
        <v>48</v>
      </c>
      <c r="J4" s="68" t="s">
        <v>52</v>
      </c>
      <c r="K4" s="23" t="s">
        <v>57</v>
      </c>
      <c r="L4" s="23" t="s">
        <v>10</v>
      </c>
      <c r="M4" s="23" t="s">
        <v>10</v>
      </c>
      <c r="N4" s="23" t="s">
        <v>10</v>
      </c>
      <c r="O4" s="23" t="s">
        <v>10</v>
      </c>
      <c r="P4" s="24" t="s">
        <v>19</v>
      </c>
      <c r="Q4" s="24" t="s">
        <v>19</v>
      </c>
      <c r="R4" s="24" t="s">
        <v>19</v>
      </c>
      <c r="S4" s="24" t="s">
        <v>19</v>
      </c>
      <c r="T4" s="24" t="s">
        <v>19</v>
      </c>
      <c r="U4" s="24" t="s">
        <v>28</v>
      </c>
      <c r="V4" s="24" t="s">
        <v>28</v>
      </c>
      <c r="W4" s="24" t="s">
        <v>28</v>
      </c>
      <c r="X4" s="24" t="s">
        <v>28</v>
      </c>
      <c r="Y4" s="24" t="s">
        <v>28</v>
      </c>
      <c r="Z4" s="24" t="s">
        <v>28</v>
      </c>
      <c r="AA4" s="24" t="s">
        <v>28</v>
      </c>
      <c r="AB4" s="23" t="s">
        <v>48</v>
      </c>
      <c r="AC4" s="23" t="s">
        <v>48</v>
      </c>
      <c r="AD4" s="23" t="s">
        <v>52</v>
      </c>
    </row>
    <row r="5" spans="1:30" ht="195" x14ac:dyDescent="0.2">
      <c r="A5" s="64"/>
      <c r="B5" s="64"/>
      <c r="C5" s="74"/>
      <c r="D5" s="77"/>
      <c r="E5" s="64"/>
      <c r="F5" s="64"/>
      <c r="G5" s="64"/>
      <c r="H5" s="64"/>
      <c r="I5" s="64"/>
      <c r="J5" s="64"/>
      <c r="K5" s="25" t="s">
        <v>58</v>
      </c>
      <c r="L5" s="26" t="s">
        <v>59</v>
      </c>
      <c r="M5" s="27" t="s">
        <v>60</v>
      </c>
      <c r="N5" s="27" t="s">
        <v>61</v>
      </c>
      <c r="O5" s="27" t="s">
        <v>62</v>
      </c>
      <c r="P5" s="28" t="s">
        <v>63</v>
      </c>
      <c r="Q5" s="28" t="s">
        <v>64</v>
      </c>
      <c r="R5" s="28" t="s">
        <v>65</v>
      </c>
      <c r="S5" s="28" t="s">
        <v>25</v>
      </c>
      <c r="T5" s="29" t="s">
        <v>67</v>
      </c>
      <c r="U5" s="30" t="s">
        <v>68</v>
      </c>
      <c r="V5" s="30" t="s">
        <v>32</v>
      </c>
      <c r="W5" s="30" t="s">
        <v>69</v>
      </c>
      <c r="X5" s="30" t="s">
        <v>70</v>
      </c>
      <c r="Y5" s="30" t="s">
        <v>71</v>
      </c>
      <c r="Z5" s="30" t="s">
        <v>72</v>
      </c>
      <c r="AA5" s="30" t="s">
        <v>73</v>
      </c>
      <c r="AB5" s="31" t="s">
        <v>49</v>
      </c>
      <c r="AC5" s="31" t="s">
        <v>51</v>
      </c>
      <c r="AD5" s="32" t="s">
        <v>74</v>
      </c>
    </row>
    <row r="6" spans="1:30" ht="15" x14ac:dyDescent="0.2">
      <c r="A6" s="24">
        <v>1</v>
      </c>
      <c r="B6" s="24">
        <v>2</v>
      </c>
      <c r="C6" s="33">
        <v>3</v>
      </c>
      <c r="D6" s="34">
        <v>4</v>
      </c>
      <c r="E6" s="24">
        <v>5</v>
      </c>
      <c r="F6" s="24">
        <v>6</v>
      </c>
      <c r="G6" s="24">
        <v>7</v>
      </c>
      <c r="H6" s="24">
        <v>8</v>
      </c>
      <c r="I6" s="24">
        <v>9</v>
      </c>
      <c r="J6" s="24">
        <v>10</v>
      </c>
      <c r="K6" s="23">
        <v>11</v>
      </c>
      <c r="L6" s="24">
        <v>12</v>
      </c>
      <c r="M6" s="23">
        <v>13</v>
      </c>
      <c r="N6" s="24">
        <v>14</v>
      </c>
      <c r="O6" s="23">
        <v>15</v>
      </c>
      <c r="P6" s="24">
        <v>16</v>
      </c>
      <c r="Q6" s="23">
        <v>17</v>
      </c>
      <c r="R6" s="24">
        <v>18</v>
      </c>
      <c r="S6" s="23">
        <v>19</v>
      </c>
      <c r="T6" s="24">
        <v>20</v>
      </c>
      <c r="U6" s="23">
        <v>21</v>
      </c>
      <c r="V6" s="24">
        <v>22</v>
      </c>
      <c r="W6" s="23">
        <v>23</v>
      </c>
      <c r="X6" s="24">
        <v>24</v>
      </c>
      <c r="Y6" s="23">
        <v>25</v>
      </c>
      <c r="Z6" s="24">
        <v>26</v>
      </c>
      <c r="AA6" s="23">
        <v>27</v>
      </c>
      <c r="AB6" s="24">
        <v>28</v>
      </c>
      <c r="AC6" s="23">
        <v>29</v>
      </c>
      <c r="AD6" s="24">
        <v>30</v>
      </c>
    </row>
    <row r="7" spans="1:30" ht="30" x14ac:dyDescent="0.2">
      <c r="A7" s="24">
        <v>1</v>
      </c>
      <c r="B7" s="35" t="s">
        <v>78</v>
      </c>
      <c r="C7" s="36" t="s">
        <v>79</v>
      </c>
      <c r="D7" s="37">
        <f t="shared" ref="D7:D98" si="0">SUM(E7:J7)</f>
        <v>18</v>
      </c>
      <c r="E7" s="38">
        <f t="shared" ref="E7:E98" si="1">COUNTIF(K7,"Участвует")</f>
        <v>1</v>
      </c>
      <c r="F7" s="38">
        <f t="shared" ref="F7:F98" si="2">COUNTIF(L7:O7,"Участвует")</f>
        <v>4</v>
      </c>
      <c r="G7" s="38">
        <f t="shared" ref="G7:G98" si="3">COUNTIF(P7:T7,"Участвует")</f>
        <v>3</v>
      </c>
      <c r="H7" s="38">
        <f t="shared" ref="H7:H98" si="4">COUNTIF(U7:AA7,"Участвует")</f>
        <v>7</v>
      </c>
      <c r="I7" s="38">
        <f t="shared" ref="I7:I98" si="5">COUNTIF(AB7:AC7,"Участвует")</f>
        <v>2</v>
      </c>
      <c r="J7" s="38">
        <f t="shared" ref="J7:J98" si="6">COUNTIF(AD7,"Участвует")</f>
        <v>1</v>
      </c>
      <c r="K7" s="15" t="str">
        <f>IF(COUNTIF('МО детально'!$G:$G,"*БУ «Белоярская районная больница»*"),"Участвует","")</f>
        <v>Участвует</v>
      </c>
      <c r="L7" s="15" t="str">
        <f>IF(COUNTIF('МО детально'!$G:$G,"*БУ «Белоярская районная больница»*"),"Участвует","")</f>
        <v>Участвует</v>
      </c>
      <c r="M7" s="15" t="str">
        <f>IF(COUNTIF('МО детально'!$K:$K,"*БУ «Белоярская районная больница»*"),"Участвует","")</f>
        <v>Участвует</v>
      </c>
      <c r="N7" s="15" t="str">
        <f>IF(COUNTIF('МО детально'!$O:$O,"*БУ «Белоярская районная больница»*"),"Участвует","")</f>
        <v>Участвует</v>
      </c>
      <c r="O7" s="15" t="str">
        <f>IF(COUNTIF('МО детально'!$S:$S,"*БУ «Белоярская районная больница»*"),"Участвует","")</f>
        <v>Участвует</v>
      </c>
      <c r="P7" s="15" t="str">
        <f>IF(COUNTIF('МО детально'!$AA:$AA,"*БУ «Березовская районная больница»*"),"Участвует","")</f>
        <v>Участвует</v>
      </c>
      <c r="Q7" s="15" t="str">
        <f>IF(COUNTIF('МО детально'!$AA:$AA,"*БУ «Белоярская районная больница»*"),"Участвует","")</f>
        <v/>
      </c>
      <c r="R7" s="15" t="str">
        <f>IF(COUNTIF('МО детально'!$AE:$AE,"*БУ «Белоярская районная больница»*"),"Участвует","")</f>
        <v>Участвует</v>
      </c>
      <c r="S7" s="15" t="s">
        <v>205</v>
      </c>
      <c r="T7" s="15"/>
      <c r="U7" s="15" t="str">
        <f>IF(COUNTIF('МО детально'!$AQ:$AQ,"*БУ «Белоярская районная больница»*"),"Участвует","")</f>
        <v>Участвует</v>
      </c>
      <c r="V7" s="15" t="str">
        <f>IF(COUNTIF('МО детально'!$AU:$AU,"*БУ «Белоярская районная больница»*"),"Участвует","")</f>
        <v>Участвует</v>
      </c>
      <c r="W7" s="15" t="str">
        <f>IF(COUNTIF('МО детально'!$AY:$AY,"*БУ «Белоярская районная больница»*"),"Участвует","")</f>
        <v>Участвует</v>
      </c>
      <c r="X7" s="15" t="str">
        <f>IF(COUNTIF('МО детально'!$BC:$BC,"*БУ «Белоярская районная больница»*"),"Участвует","")</f>
        <v>Участвует</v>
      </c>
      <c r="Y7" s="15" t="str">
        <f>IF(COUNTIF('МО детально'!$BG:$BG,"*БУ «Белоярская районная больница»*"),"Участвует","")</f>
        <v>Участвует</v>
      </c>
      <c r="Z7" s="15" t="str">
        <f>IF(COUNTIF('МО детально'!$BK:$BK,"*БУ «Белоярская районная больница»*"),"Участвует","")</f>
        <v>Участвует</v>
      </c>
      <c r="AA7" s="15" t="str">
        <f>IF(COUNTIF('МО детально'!$BO:$BO,"*БУ «Белоярская районная больница»*"),"Участвует","")</f>
        <v>Участвует</v>
      </c>
      <c r="AB7" s="15" t="str">
        <f>IF(COUNTIF('МО детально'!$BW:$BW,"*БУ «Белоярская районная больница»*"),"Участвует","")</f>
        <v>Участвует</v>
      </c>
      <c r="AC7" s="15" t="str">
        <f>IF(COUNTIF('МО детально'!$BW:$BW,"*БУ «Белоярская районная больница»*"),"Участвует","")</f>
        <v>Участвует</v>
      </c>
      <c r="AD7" s="15" t="s">
        <v>205</v>
      </c>
    </row>
    <row r="8" spans="1:30" ht="30" x14ac:dyDescent="0.2">
      <c r="A8" s="24">
        <v>2</v>
      </c>
      <c r="B8" s="35" t="s">
        <v>83</v>
      </c>
      <c r="C8" s="36" t="s">
        <v>84</v>
      </c>
      <c r="D8" s="37">
        <f t="shared" si="0"/>
        <v>18</v>
      </c>
      <c r="E8" s="24">
        <f t="shared" si="1"/>
        <v>1</v>
      </c>
      <c r="F8" s="24">
        <f t="shared" si="2"/>
        <v>3</v>
      </c>
      <c r="G8" s="38">
        <f t="shared" si="3"/>
        <v>4</v>
      </c>
      <c r="H8" s="24">
        <f t="shared" si="4"/>
        <v>7</v>
      </c>
      <c r="I8" s="24">
        <f t="shared" si="5"/>
        <v>2</v>
      </c>
      <c r="J8" s="24">
        <f t="shared" si="6"/>
        <v>1</v>
      </c>
      <c r="K8" s="10" t="s">
        <v>205</v>
      </c>
      <c r="L8" s="15" t="str">
        <f>IF(COUNTIF('МО детально'!$G:$G,"*БУ «Березовская районная больница»*"),"Участвует","")</f>
        <v/>
      </c>
      <c r="M8" s="15" t="str">
        <f>IF(COUNTIF('МО детально'!$K:$K,"*БУ «Березовская районная больница»*"),"Участвует","")</f>
        <v>Участвует</v>
      </c>
      <c r="N8" s="15" t="str">
        <f>IF(COUNTIF('МО детально'!$O:$O,"*БУ «Березовская районная больница»*"),"Участвует","")</f>
        <v>Участвует</v>
      </c>
      <c r="O8" s="15" t="str">
        <f>IF(COUNTIF('МО детально'!$S:$S,"*БУ «Березовская районная больница»*"),"Участвует","")</f>
        <v>Участвует</v>
      </c>
      <c r="P8" s="15" t="s">
        <v>205</v>
      </c>
      <c r="Q8" s="15" t="str">
        <f>IF(COUNTIF('МО детально'!$AA:$AA,"*БУ «Березовская районная больница»*"),"Участвует","")</f>
        <v>Участвует</v>
      </c>
      <c r="R8" s="15" t="str">
        <f>IF(COUNTIF('МО детально'!$AE:$AE,"*БУ «Березовская районная больница»*"),"Участвует","")</f>
        <v>Участвует</v>
      </c>
      <c r="S8" s="15" t="s">
        <v>205</v>
      </c>
      <c r="T8" s="15"/>
      <c r="U8" s="15" t="str">
        <f>IF(COUNTIF('МО детально'!$AQ:$AQ,"*БУ «Березовская районная больница»*"),"Участвует","")</f>
        <v>Участвует</v>
      </c>
      <c r="V8" s="15" t="str">
        <f>IF(COUNTIF('МО детально'!$AU:$AU,"*БУ «Березовская районная больница»*"),"Участвует","")</f>
        <v>Участвует</v>
      </c>
      <c r="W8" s="15" t="str">
        <f>IF(COUNTIF('МО детально'!$AY:$AY,"*БУ «Березовская районная больница»*"),"Участвует","")</f>
        <v>Участвует</v>
      </c>
      <c r="X8" s="15" t="str">
        <f>IF(COUNTIF('МО детально'!$BC:$BC,"*БУ «Березовская районная больница»*"),"Участвует","")</f>
        <v>Участвует</v>
      </c>
      <c r="Y8" s="15" t="str">
        <f>IF(COUNTIF('МО детально'!$BG:$BG,"*БУ «Березовская районная больница»*"),"Участвует","")</f>
        <v>Участвует</v>
      </c>
      <c r="Z8" s="15" t="str">
        <f>IF(COUNTIF('МО детально'!$BK:$BK,"*БУ «Березовская районная больница»*"),"Участвует","")</f>
        <v>Участвует</v>
      </c>
      <c r="AA8" s="15" t="str">
        <f>IF(COUNTIF('МО детально'!$BO:$BO,"*БУ «Белоярская районная больница»*"),"Участвует","")</f>
        <v>Участвует</v>
      </c>
      <c r="AB8" s="15" t="s">
        <v>205</v>
      </c>
      <c r="AC8" s="15" t="str">
        <f>IF(COUNTIF('МО детально'!$BW:$BW,"*БУ «Березовская районная больница»*"),"Участвует","")</f>
        <v>Участвует</v>
      </c>
      <c r="AD8" s="15" t="s">
        <v>205</v>
      </c>
    </row>
    <row r="9" spans="1:30" ht="30" x14ac:dyDescent="0.2">
      <c r="A9" s="24">
        <v>3</v>
      </c>
      <c r="B9" s="35" t="s">
        <v>83</v>
      </c>
      <c r="C9" s="36" t="s">
        <v>93</v>
      </c>
      <c r="D9" s="37">
        <f t="shared" si="0"/>
        <v>17</v>
      </c>
      <c r="E9" s="24">
        <f t="shared" si="1"/>
        <v>1</v>
      </c>
      <c r="F9" s="24">
        <f t="shared" si="2"/>
        <v>3</v>
      </c>
      <c r="G9" s="38">
        <f t="shared" si="3"/>
        <v>3</v>
      </c>
      <c r="H9" s="24">
        <f t="shared" si="4"/>
        <v>7</v>
      </c>
      <c r="I9" s="24">
        <f t="shared" si="5"/>
        <v>2</v>
      </c>
      <c r="J9" s="24">
        <f t="shared" si="6"/>
        <v>1</v>
      </c>
      <c r="K9" s="10" t="s">
        <v>205</v>
      </c>
      <c r="L9" s="15" t="str">
        <f>IF(COUNTIF('МО детально'!$G:$G,"*БУ «Игримская районная больница»*"),"Участвует","")</f>
        <v/>
      </c>
      <c r="M9" s="15" t="str">
        <f>IF(COUNTIF('МО детально'!$K:$K,"*БУ «Игримская районная больница»*"),"Участвует","")</f>
        <v>Участвует</v>
      </c>
      <c r="N9" s="15" t="str">
        <f>IF(COUNTIF('МО детально'!$O:$O,"*БУ «Игримская районная больница»*"),"Участвует","")</f>
        <v>Участвует</v>
      </c>
      <c r="O9" s="15" t="str">
        <f>IF(COUNTIF('МО детально'!$S:$S,"*БУ «Игримская районная больница»*"),"Участвует","")</f>
        <v>Участвует</v>
      </c>
      <c r="P9" s="15" t="s">
        <v>205</v>
      </c>
      <c r="Q9" s="15" t="str">
        <f>IF(COUNTIF('МО детально'!$AA:$AA,"*БУ «Игримская районная больница»*"),"Участвует","")</f>
        <v/>
      </c>
      <c r="R9" s="15" t="str">
        <f>IF(COUNTIF('МО детально'!$AE:$AE,"*БУ «Игримская районная больница»*"),"Участвует","")</f>
        <v>Участвует</v>
      </c>
      <c r="S9" s="15" t="s">
        <v>205</v>
      </c>
      <c r="T9" s="15"/>
      <c r="U9" s="15" t="str">
        <f>IF(COUNTIF('МО детально'!$AQ:$AQ,"*БУ «Игримская районная больница»*"),"Участвует","")</f>
        <v>Участвует</v>
      </c>
      <c r="V9" s="15" t="str">
        <f>IF(COUNTIF('МО детально'!$AU:$AU,"*БУ «Игримская районная больница»*"),"Участвует","")</f>
        <v>Участвует</v>
      </c>
      <c r="W9" s="15" t="str">
        <f>IF(COUNTIF('МО детально'!$AY:$AY,"*БУ «Игримская районная больница»*"),"Участвует","")</f>
        <v>Участвует</v>
      </c>
      <c r="X9" s="15" t="str">
        <f>IF(COUNTIF('МО детально'!$BC:$BC,"*БУ «Игримская районная больница»*"),"Участвует","")</f>
        <v>Участвует</v>
      </c>
      <c r="Y9" s="15" t="str">
        <f>IF(COUNTIF('МО детально'!$BG:$BG,"*БУ «Игримская районная больница»*"),"Участвует","")</f>
        <v>Участвует</v>
      </c>
      <c r="Z9" s="15" t="str">
        <f>IF(COUNTIF('МО детально'!$BK:$BK,"*БУ «Игримская районная больница»*"),"Участвует","")</f>
        <v>Участвует</v>
      </c>
      <c r="AA9" s="15" t="str">
        <f>IF(COUNTIF('МО детально'!$BO:$BO,"*БУ «Белоярская районная больница»*"),"Участвует","")</f>
        <v>Участвует</v>
      </c>
      <c r="AB9" s="15" t="s">
        <v>205</v>
      </c>
      <c r="AC9" s="15" t="str">
        <f>IF(COUNTIF('МО детально'!$BW:$BW,"*БУ «Игримская районная больница»*"),"Участвует","")</f>
        <v>Участвует</v>
      </c>
      <c r="AD9" s="15" t="s">
        <v>205</v>
      </c>
    </row>
    <row r="10" spans="1:30" ht="30" x14ac:dyDescent="0.2">
      <c r="A10" s="24">
        <v>4</v>
      </c>
      <c r="B10" s="35" t="s">
        <v>83</v>
      </c>
      <c r="C10" s="36" t="s">
        <v>101</v>
      </c>
      <c r="D10" s="37">
        <f t="shared" si="0"/>
        <v>10</v>
      </c>
      <c r="E10" s="24">
        <f t="shared" si="1"/>
        <v>0</v>
      </c>
      <c r="F10" s="24">
        <f t="shared" si="2"/>
        <v>2</v>
      </c>
      <c r="G10" s="38">
        <f t="shared" si="3"/>
        <v>2</v>
      </c>
      <c r="H10" s="24">
        <f t="shared" si="4"/>
        <v>5</v>
      </c>
      <c r="I10" s="24">
        <f t="shared" si="5"/>
        <v>1</v>
      </c>
      <c r="J10" s="24">
        <f t="shared" si="6"/>
        <v>0</v>
      </c>
      <c r="K10" s="10"/>
      <c r="L10" s="15" t="str">
        <f>IF(COUNTIF('МО детально'!$G:$G,"*КУ «Березовский противотуберкулезный диспансер»*"),"Участвует","")</f>
        <v/>
      </c>
      <c r="M10" s="15" t="str">
        <f>IF(COUNTIF('МО детально'!$K:$K,"*КУ «Березовский противотуберкулезный диспансер»*"),"Участвует","")</f>
        <v/>
      </c>
      <c r="N10" s="15" t="str">
        <f>IF(COUNTIF('МО детально'!$O:$O,"*КУ «Березовский противотуберкулезный диспансер»*"),"Участвует","")</f>
        <v>Участвует</v>
      </c>
      <c r="O10" s="15" t="str">
        <f>IF(COUNTIF('МО детально'!$S:$S,"*КУ «Березовский противотуберкулезный диспансер»*"),"Участвует","")</f>
        <v>Участвует</v>
      </c>
      <c r="P10" s="15"/>
      <c r="Q10" s="15" t="str">
        <f>IF(COUNTIF('МО детально'!$AA:$AA,"*КУ «Березовский противотуберкулезный диспансер»*"),"Участвует","")</f>
        <v/>
      </c>
      <c r="R10" s="15" t="str">
        <f>IF(COUNTIF('МО детально'!$AE:$AE,"*КУ «Березовский противотуберкулезный диспансер»*"),"Участвует","")</f>
        <v>Участвует</v>
      </c>
      <c r="S10" s="15" t="s">
        <v>205</v>
      </c>
      <c r="T10" s="15"/>
      <c r="U10" s="15" t="str">
        <f>IF(COUNTIF('МО детально'!$AQ:$AQ,"*КУ «Березовский противотуберкулезный диспансер»*"),"Участвует","")</f>
        <v>Участвует</v>
      </c>
      <c r="V10" s="15" t="str">
        <f>IF(COUNTIF('МО детально'!$AU:$AU,"*КУ «Березовский противотуберкулезный диспансер»*"),"Участвует","")</f>
        <v/>
      </c>
      <c r="W10" s="15" t="str">
        <f>IF(COUNTIF('МО детально'!$AY:$AY,"*КУ «Березовский противотуберкулезный диспансер»*"),"Участвует","")</f>
        <v>Участвует</v>
      </c>
      <c r="X10" s="15" t="str">
        <f>IF(COUNTIF('МО детально'!$BC:$BC,"*КУ «Березовский противотуберкулезный диспансер»*"),"Участвует","")</f>
        <v>Участвует</v>
      </c>
      <c r="Y10" s="15" t="str">
        <f>IF(COUNTIF('МО детально'!$BG:$BG,"*КУ «Березовский противотуберкулезный диспансер»*"),"Участвует","")</f>
        <v>Участвует</v>
      </c>
      <c r="Z10" s="15" t="str">
        <f>IF(COUNTIF('МО детально'!$BK:$BK,"*КУ «Березовский противотуберкулезный диспансер»*"),"Участвует","")</f>
        <v/>
      </c>
      <c r="AA10" s="15" t="str">
        <f>IF(COUNTIF('МО детально'!$BO:$BO,"*БУ «Белоярская районная больница»*"),"Участвует","")</f>
        <v>Участвует</v>
      </c>
      <c r="AB10" s="15"/>
      <c r="AC10" s="15" t="str">
        <f>IF(COUNTIF('МО детально'!$BW:$BW,"*КУ «Березовский противотуберкулезный диспансер»*"),"Участвует","")</f>
        <v>Участвует</v>
      </c>
      <c r="AD10" s="15"/>
    </row>
    <row r="11" spans="1:30" ht="30" x14ac:dyDescent="0.2">
      <c r="A11" s="24">
        <v>5</v>
      </c>
      <c r="B11" s="35" t="s">
        <v>89</v>
      </c>
      <c r="C11" s="36" t="s">
        <v>102</v>
      </c>
      <c r="D11" s="37">
        <f t="shared" si="0"/>
        <v>5</v>
      </c>
      <c r="E11" s="24">
        <f t="shared" si="1"/>
        <v>0</v>
      </c>
      <c r="F11" s="24">
        <f t="shared" si="2"/>
        <v>0</v>
      </c>
      <c r="G11" s="38">
        <f t="shared" si="3"/>
        <v>2</v>
      </c>
      <c r="H11" s="24">
        <f t="shared" si="4"/>
        <v>1</v>
      </c>
      <c r="I11" s="24">
        <f t="shared" si="5"/>
        <v>1</v>
      </c>
      <c r="J11" s="24">
        <f t="shared" si="6"/>
        <v>1</v>
      </c>
      <c r="K11" s="10"/>
      <c r="L11" s="15" t="str">
        <f>IF(COUNTIF('МО детально'!$G:$G,"*АУ «Кондинская районная стоматологическая поликлиника»*"),"Участвует","")</f>
        <v/>
      </c>
      <c r="M11" s="15" t="str">
        <f>IF(COUNTIF('МО детально'!$K:$K,"*АУ «Кондинская районная стоматологическая поликлиника»*"),"Участвует","")</f>
        <v/>
      </c>
      <c r="N11" s="15" t="str">
        <f>IF(COUNTIF('МО детально'!$O:$O,"*АУ «Кондинская районная стоматологическая поликлиника»*"),"Участвует","")</f>
        <v/>
      </c>
      <c r="O11" s="15" t="str">
        <f>IF(COUNTIF('МО детально'!$S:$S,"*АУ «Кондинская районная стоматологическая поликлиника»*"),"Участвует","")</f>
        <v/>
      </c>
      <c r="P11" s="15" t="s">
        <v>205</v>
      </c>
      <c r="Q11" s="15" t="str">
        <f>IF(COUNTIF('МО детально'!$AA:$AA,"*АУ «Кондинская районная стоматологическая поликлиника»*"),"Участвует","")</f>
        <v/>
      </c>
      <c r="R11" s="15" t="str">
        <f>IF(COUNTIF('МО детально'!$AE:$AE,"*АУ «Кондинская районная стоматологическая поликлиника»*"),"Участвует","")</f>
        <v/>
      </c>
      <c r="S11" s="15" t="s">
        <v>205</v>
      </c>
      <c r="T11" s="15"/>
      <c r="U11" s="15" t="str">
        <f>IF(COUNTIF('МО детально'!$AQ:$AQ,"*АУ «Кондинская районная стоматологическая поликлиника»*"),"Участвует","")</f>
        <v/>
      </c>
      <c r="V11" s="15" t="str">
        <f>IF(COUNTIF('МО детально'!$AU:$AU,"*АУ «Кондинская районная стоматологическая поликлиника»*"),"Участвует","")</f>
        <v/>
      </c>
      <c r="W11" s="15" t="str">
        <f>IF(COUNTIF('МО детально'!$AY:$AY,"*АУ «Кондинская районная стоматологическая поликлиника»*"),"Участвует","")</f>
        <v/>
      </c>
      <c r="X11" s="15" t="str">
        <f>IF(COUNTIF('МО детально'!$BC:$BC,"*АУ «Кондинская районная стоматологическая поликлиника»*"),"Участвует","")</f>
        <v/>
      </c>
      <c r="Y11" s="15" t="str">
        <f>IF(COUNTIF('МО детально'!$BG:$BG,"*АУ «Кондинская районная стоматологическая поликлиника»*"),"Участвует","")</f>
        <v/>
      </c>
      <c r="Z11" s="15" t="str">
        <f>IF(COUNTIF('МО детально'!$BK:$BK,"*АУ «Кондинская районная стоматологическая поликлиника»*"),"Участвует","")</f>
        <v/>
      </c>
      <c r="AA11" s="15" t="str">
        <f>IF(COUNTIF('МО детально'!$BO:$BO,"*БУ «Белоярская районная больница»*"),"Участвует","")</f>
        <v>Участвует</v>
      </c>
      <c r="AB11" s="15" t="s">
        <v>205</v>
      </c>
      <c r="AC11" s="15" t="str">
        <f>IF(COUNTIF('МО детально'!$BW:$BW,"*АУ «Кондинская районная стоматологическая поликлиника»*"),"Участвует","")</f>
        <v/>
      </c>
      <c r="AD11" s="15" t="s">
        <v>205</v>
      </c>
    </row>
    <row r="12" spans="1:30" ht="30" x14ac:dyDescent="0.2">
      <c r="A12" s="24">
        <v>6</v>
      </c>
      <c r="B12" s="35" t="s">
        <v>89</v>
      </c>
      <c r="C12" s="36" t="s">
        <v>90</v>
      </c>
      <c r="D12" s="37">
        <f t="shared" si="0"/>
        <v>19</v>
      </c>
      <c r="E12" s="24">
        <f t="shared" si="1"/>
        <v>1</v>
      </c>
      <c r="F12" s="24">
        <f t="shared" si="2"/>
        <v>4</v>
      </c>
      <c r="G12" s="38">
        <f t="shared" si="3"/>
        <v>4</v>
      </c>
      <c r="H12" s="24">
        <f t="shared" si="4"/>
        <v>7</v>
      </c>
      <c r="I12" s="24">
        <f t="shared" si="5"/>
        <v>2</v>
      </c>
      <c r="J12" s="24">
        <f t="shared" si="6"/>
        <v>1</v>
      </c>
      <c r="K12" s="10" t="s">
        <v>205</v>
      </c>
      <c r="L12" s="15" t="str">
        <f>IF(COUNTIF('МО детально'!$G:$G,"*БУ «Кондинская районная больница»*"),"Участвует","")</f>
        <v>Участвует</v>
      </c>
      <c r="M12" s="15" t="str">
        <f>IF(COUNTIF('МО детально'!$K:$K,"*БУ «Кондинская районная больница»*"),"Участвует","")</f>
        <v>Участвует</v>
      </c>
      <c r="N12" s="15" t="str">
        <f>IF(COUNTIF('МО детально'!$O:$O,"*БУ «Кондинская районная больница»*"),"Участвует","")</f>
        <v>Участвует</v>
      </c>
      <c r="O12" s="15" t="str">
        <f>IF(COUNTIF('МО детально'!$S:$S,"*БУ «Кондинская районная больница»*"),"Участвует","")</f>
        <v>Участвует</v>
      </c>
      <c r="P12" s="15" t="s">
        <v>205</v>
      </c>
      <c r="Q12" s="15" t="str">
        <f>IF(COUNTIF('МО детально'!$AA:$AA,"*БУ «Кондинская районная больница»*"),"Участвует","")</f>
        <v>Участвует</v>
      </c>
      <c r="R12" s="15" t="str">
        <f>IF(COUNTIF('МО детально'!$AE:$AE,"*БУ «Кондинская районная больница»*"),"Участвует","")</f>
        <v>Участвует</v>
      </c>
      <c r="S12" s="15" t="s">
        <v>205</v>
      </c>
      <c r="T12" s="15"/>
      <c r="U12" s="15" t="str">
        <f>IF(COUNTIF('МО детально'!$AQ:$AQ,"*БУ «Кондинская районная больница»*"),"Участвует","")</f>
        <v>Участвует</v>
      </c>
      <c r="V12" s="15" t="str">
        <f>IF(COUNTIF('МО детально'!$AU:$AU,"*БУ «Кондинская районная больница»*"),"Участвует","")</f>
        <v>Участвует</v>
      </c>
      <c r="W12" s="15" t="str">
        <f>IF(COUNTIF('МО детально'!$AY:$AY,"*БУ «Кондинская районная больница»*"),"Участвует","")</f>
        <v>Участвует</v>
      </c>
      <c r="X12" s="15" t="str">
        <f>IF(COUNTIF('МО детально'!$BC:$BC,"*БУ «Кондинская районная больница»*"),"Участвует","")</f>
        <v>Участвует</v>
      </c>
      <c r="Y12" s="15" t="str">
        <f>IF(COUNTIF('МО детально'!$BG:$BG,"*БУ «Кондинская районная больница»*"),"Участвует","")</f>
        <v>Участвует</v>
      </c>
      <c r="Z12" s="15" t="str">
        <f>IF(COUNTIF('МО детально'!$BK:$BK,"*БУ «Кондинская районная больница»*"),"Участвует","")</f>
        <v>Участвует</v>
      </c>
      <c r="AA12" s="15" t="str">
        <f>IF(COUNTIF('МО детально'!$BO:$BO,"*БУ «Белоярская районная больница»*"),"Участвует","")</f>
        <v>Участвует</v>
      </c>
      <c r="AB12" s="15" t="s">
        <v>205</v>
      </c>
      <c r="AC12" s="15" t="str">
        <f>IF(COUNTIF('МО детально'!$BW:$BW,"*БУ «Кондинская районная больница»*"),"Участвует","")</f>
        <v>Участвует</v>
      </c>
      <c r="AD12" s="15" t="s">
        <v>205</v>
      </c>
    </row>
    <row r="13" spans="1:30" ht="30" x14ac:dyDescent="0.2">
      <c r="A13" s="24">
        <v>7</v>
      </c>
      <c r="B13" s="35" t="s">
        <v>89</v>
      </c>
      <c r="C13" s="36" t="s">
        <v>96</v>
      </c>
      <c r="D13" s="37">
        <f t="shared" si="0"/>
        <v>17</v>
      </c>
      <c r="E13" s="24">
        <f t="shared" si="1"/>
        <v>1</v>
      </c>
      <c r="F13" s="24">
        <f t="shared" si="2"/>
        <v>3</v>
      </c>
      <c r="G13" s="38">
        <f t="shared" si="3"/>
        <v>4</v>
      </c>
      <c r="H13" s="24">
        <f t="shared" si="4"/>
        <v>6</v>
      </c>
      <c r="I13" s="24">
        <f t="shared" si="5"/>
        <v>2</v>
      </c>
      <c r="J13" s="24">
        <f t="shared" si="6"/>
        <v>1</v>
      </c>
      <c r="K13" s="10" t="s">
        <v>205</v>
      </c>
      <c r="L13" s="15" t="str">
        <f>IF(COUNTIF('МО детально'!$G:$G,"*БУ «Центр общей врачебной практики»*"),"Участвует","")</f>
        <v/>
      </c>
      <c r="M13" s="15" t="str">
        <f>IF(COUNTIF('МО детально'!$K:$K,"*БУ «Центр общей врачебной практики»*"),"Участвует","")</f>
        <v>Участвует</v>
      </c>
      <c r="N13" s="15" t="str">
        <f>IF(COUNTIF('МО детально'!$O:$O,"*БУ «Центр общей врачебной практики»*"),"Участвует","")</f>
        <v>Участвует</v>
      </c>
      <c r="O13" s="15" t="str">
        <f>IF(COUNTIF('МО детально'!$S:$S,"*БУ «Центр общей врачебной практики»*"),"Участвует","")</f>
        <v>Участвует</v>
      </c>
      <c r="P13" s="15" t="s">
        <v>205</v>
      </c>
      <c r="Q13" s="15" t="str">
        <f>IF(COUNTIF('МО детально'!$AA:$AA,"*БУ «Центр общей врачебной практики»*"),"Участвует","")</f>
        <v>Участвует</v>
      </c>
      <c r="R13" s="15" t="str">
        <f>IF(COUNTIF('МО детально'!$AE:$AE,"*БУ «Центр общей врачебной практики»*"),"Участвует","")</f>
        <v>Участвует</v>
      </c>
      <c r="S13" s="15" t="s">
        <v>205</v>
      </c>
      <c r="T13" s="15"/>
      <c r="U13" s="15" t="str">
        <f>IF(COUNTIF('МО детально'!$AQ:$AQ,"*БУ «Центр общей врачебной практики»*"),"Участвует","")</f>
        <v>Участвует</v>
      </c>
      <c r="V13" s="15" t="str">
        <f>IF(COUNTIF('МО детально'!$AU:$AU,"*БУ «Центр общей врачебной практики»*"),"Участвует","")</f>
        <v>Участвует</v>
      </c>
      <c r="W13" s="15" t="str">
        <f>IF(COUNTIF('МО детально'!$AY:$AY,"*БУ «Центр общей врачебной практики»*"),"Участвует","")</f>
        <v>Участвует</v>
      </c>
      <c r="X13" s="15" t="str">
        <f>IF(COUNTIF('МО детально'!$BC:$BC,"*БУ «Центр общей врачебной практики»*"),"Участвует","")</f>
        <v>Участвует</v>
      </c>
      <c r="Y13" s="15" t="str">
        <f>IF(COUNTIF('МО детально'!$BG:$BG,"*БУ «Центр общей врачебной практики»*"),"Участвует","")</f>
        <v>Участвует</v>
      </c>
      <c r="Z13" s="15" t="str">
        <f>IF(COUNTIF('МО детально'!$BK:$BK,"*БУ «Центр общей врачебной практики»*"),"Участвует","")</f>
        <v/>
      </c>
      <c r="AA13" s="15" t="str">
        <f>IF(COUNTIF('МО детально'!$BO:$BO,"*БУ «Белоярская районная больница»*"),"Участвует","")</f>
        <v>Участвует</v>
      </c>
      <c r="AB13" s="15" t="s">
        <v>205</v>
      </c>
      <c r="AC13" s="15" t="str">
        <f>IF(COUNTIF('МО детально'!$BW:$BW,"*БУ «Центр общей врачебной практики»*"),"Участвует","")</f>
        <v>Участвует</v>
      </c>
      <c r="AD13" s="15" t="s">
        <v>205</v>
      </c>
    </row>
    <row r="14" spans="1:30" ht="30" x14ac:dyDescent="0.2">
      <c r="A14" s="24">
        <v>8</v>
      </c>
      <c r="B14" s="35" t="s">
        <v>94</v>
      </c>
      <c r="C14" s="36" t="s">
        <v>105</v>
      </c>
      <c r="D14" s="37">
        <f t="shared" si="0"/>
        <v>12</v>
      </c>
      <c r="E14" s="24">
        <f t="shared" si="1"/>
        <v>1</v>
      </c>
      <c r="F14" s="24">
        <f t="shared" si="2"/>
        <v>2</v>
      </c>
      <c r="G14" s="38">
        <f t="shared" si="3"/>
        <v>3</v>
      </c>
      <c r="H14" s="24">
        <f t="shared" si="4"/>
        <v>5</v>
      </c>
      <c r="I14" s="24">
        <f t="shared" si="5"/>
        <v>1</v>
      </c>
      <c r="J14" s="24">
        <f t="shared" si="6"/>
        <v>0</v>
      </c>
      <c r="K14" s="10" t="s">
        <v>205</v>
      </c>
      <c r="L14" s="15" t="str">
        <f>IF(COUNTIF('МО детально'!$G:$G,"*АУ «Санаторий Юган»*"),"Участвует","")</f>
        <v/>
      </c>
      <c r="M14" s="15" t="str">
        <f>IF(COUNTIF('МО детально'!$K:$K,"*АУ «Санаторий Юган»*"),"Участвует","")</f>
        <v/>
      </c>
      <c r="N14" s="15" t="str">
        <f>IF(COUNTIF('МО детально'!$O:$O,"*АУ «Санаторий Юган»*"),"Участвует","")</f>
        <v>Участвует</v>
      </c>
      <c r="O14" s="15" t="str">
        <f>IF(COUNTIF('МО детально'!$S:$S,"*АУ «Санаторий Юган»*"),"Участвует","")</f>
        <v>Участвует</v>
      </c>
      <c r="P14" s="15" t="s">
        <v>205</v>
      </c>
      <c r="Q14" s="15" t="str">
        <f>IF(COUNTIF('МО детально'!$AA:$AA,"*АУ «Санаторий Юган»*"),"Участвует","")</f>
        <v/>
      </c>
      <c r="R14" s="15" t="str">
        <f>IF(COUNTIF('МО детально'!$AE:$AE,"*АУ «Санаторий Юган»*"),"Участвует","")</f>
        <v>Участвует</v>
      </c>
      <c r="S14" s="15" t="s">
        <v>205</v>
      </c>
      <c r="T14" s="15"/>
      <c r="U14" s="15" t="str">
        <f>IF(COUNTIF('МО детально'!$AQ:$AQ,"*АУ «Санаторий Юган»*"),"Участвует","")</f>
        <v>Участвует</v>
      </c>
      <c r="V14" s="15" t="str">
        <f>IF(COUNTIF('МО детально'!$AU:$AU,"*АУ «Санаторий Юган»*"),"Участвует","")</f>
        <v/>
      </c>
      <c r="W14" s="15" t="str">
        <f>IF(COUNTIF('МО детально'!$AY:$AY,"*АУ «Санаторий Юган»*"),"Участвует","")</f>
        <v>Участвует</v>
      </c>
      <c r="X14" s="15" t="str">
        <f>IF(COUNTIF('МО детально'!$BC:$BC,"*АУ «Санаторий Юган»*"),"Участвует","")</f>
        <v>Участвует</v>
      </c>
      <c r="Y14" s="15" t="str">
        <f>IF(COUNTIF('МО детально'!$BG:$BG,"*АУ «Санаторий Юган»*"),"Участвует","")</f>
        <v>Участвует</v>
      </c>
      <c r="Z14" s="15" t="str">
        <f>IF(COUNTIF('МО детально'!$BK:$BK,"*АУ «Санаторий Юган»*"),"Участвует","")</f>
        <v/>
      </c>
      <c r="AA14" s="15" t="str">
        <f>IF(COUNTIF('МО детально'!$BO:$BO,"*БУ «Белоярская районная больница»*"),"Участвует","")</f>
        <v>Участвует</v>
      </c>
      <c r="AB14" s="15"/>
      <c r="AC14" s="15" t="str">
        <f>IF(COUNTIF('МО детально'!$BW:$BW,"*АУ «Санаторий Юган»*"),"Участвует","")</f>
        <v>Участвует</v>
      </c>
      <c r="AD14" s="15"/>
    </row>
    <row r="15" spans="1:30" ht="30" x14ac:dyDescent="0.2">
      <c r="A15" s="24">
        <v>9</v>
      </c>
      <c r="B15" s="35" t="s">
        <v>94</v>
      </c>
      <c r="C15" s="36" t="s">
        <v>95</v>
      </c>
      <c r="D15" s="37">
        <f t="shared" si="0"/>
        <v>19</v>
      </c>
      <c r="E15" s="24">
        <f t="shared" si="1"/>
        <v>1</v>
      </c>
      <c r="F15" s="24">
        <f t="shared" si="2"/>
        <v>4</v>
      </c>
      <c r="G15" s="38">
        <f t="shared" si="3"/>
        <v>4</v>
      </c>
      <c r="H15" s="24">
        <f t="shared" si="4"/>
        <v>7</v>
      </c>
      <c r="I15" s="24">
        <f t="shared" si="5"/>
        <v>2</v>
      </c>
      <c r="J15" s="24">
        <f t="shared" si="6"/>
        <v>1</v>
      </c>
      <c r="K15" s="10" t="s">
        <v>205</v>
      </c>
      <c r="L15" s="15" t="str">
        <f>IF(COUNTIF('МО детально'!$G:$G,"*БУ «Нефтеюганская районная больница»*"),"Участвует","")</f>
        <v>Участвует</v>
      </c>
      <c r="M15" s="15" t="str">
        <f>IF(COUNTIF('МО детально'!$K:$K,"*БУ «Нефтеюганская районная больница»*"),"Участвует","")</f>
        <v>Участвует</v>
      </c>
      <c r="N15" s="15" t="str">
        <f>IF(COUNTIF('МО детально'!$O:$O,"*БУ «Нефтеюганская районная больница»*"),"Участвует","")</f>
        <v>Участвует</v>
      </c>
      <c r="O15" s="15" t="str">
        <f>IF(COUNTIF('МО детально'!$S:$S,"*БУ «Нефтеюганская районная больница»*"),"Участвует","")</f>
        <v>Участвует</v>
      </c>
      <c r="P15" s="15" t="s">
        <v>205</v>
      </c>
      <c r="Q15" s="15" t="str">
        <f>IF(COUNTIF('МО детально'!$AA:$AA,"*БУ «Нефтеюганская районная больница»*"),"Участвует","")</f>
        <v>Участвует</v>
      </c>
      <c r="R15" s="15" t="str">
        <f>IF(COUNTIF('МО детально'!$AE:$AE,"*БУ «Нефтеюганская районная больница»*"),"Участвует","")</f>
        <v>Участвует</v>
      </c>
      <c r="S15" s="15" t="s">
        <v>205</v>
      </c>
      <c r="T15" s="15"/>
      <c r="U15" s="15" t="str">
        <f>IF(COUNTIF('МО детально'!$AQ:$AQ,"*БУ «Нефтеюганская районная больница»*"),"Участвует","")</f>
        <v>Участвует</v>
      </c>
      <c r="V15" s="15" t="str">
        <f>IF(COUNTIF('МО детально'!$AU:$AU,"*БУ «Нефтеюганская районная больница»*"),"Участвует","")</f>
        <v>Участвует</v>
      </c>
      <c r="W15" s="15" t="str">
        <f>IF(COUNTIF('МО детально'!$AY:$AY,"*БУ «Нефтеюганская районная больница»*"),"Участвует","")</f>
        <v>Участвует</v>
      </c>
      <c r="X15" s="15" t="str">
        <f>IF(COUNTIF('МО детально'!$BC:$BC,"*БУ «Нефтеюганская районная больница»*"),"Участвует","")</f>
        <v>Участвует</v>
      </c>
      <c r="Y15" s="15" t="str">
        <f>IF(COUNTIF('МО детально'!$BG:$BG,"*БУ «Нефтеюганская районная больница»*"),"Участвует","")</f>
        <v>Участвует</v>
      </c>
      <c r="Z15" s="15" t="str">
        <f>IF(COUNTIF('МО детально'!$BK:$BK,"*БУ «Нефтеюганская районная больница»*"),"Участвует","")</f>
        <v>Участвует</v>
      </c>
      <c r="AA15" s="15" t="str">
        <f>IF(COUNTIF('МО детально'!$BO:$BO,"*БУ «Белоярская районная больница»*"),"Участвует","")</f>
        <v>Участвует</v>
      </c>
      <c r="AB15" s="15" t="s">
        <v>205</v>
      </c>
      <c r="AC15" s="15" t="str">
        <f>IF(COUNTIF('МО детально'!$BW:$BW,"*БУ «Нефтеюганская районная больница»*"),"Участвует","")</f>
        <v>Участвует</v>
      </c>
      <c r="AD15" s="15" t="s">
        <v>205</v>
      </c>
    </row>
    <row r="16" spans="1:30" ht="30" x14ac:dyDescent="0.2">
      <c r="A16" s="24">
        <v>10</v>
      </c>
      <c r="B16" s="35" t="s">
        <v>94</v>
      </c>
      <c r="C16" s="36" t="s">
        <v>119</v>
      </c>
      <c r="D16" s="37">
        <f t="shared" si="0"/>
        <v>11</v>
      </c>
      <c r="E16" s="24">
        <f t="shared" si="1"/>
        <v>0</v>
      </c>
      <c r="F16" s="24">
        <f t="shared" si="2"/>
        <v>2</v>
      </c>
      <c r="G16" s="38">
        <f t="shared" si="3"/>
        <v>3</v>
      </c>
      <c r="H16" s="24">
        <f t="shared" si="4"/>
        <v>5</v>
      </c>
      <c r="I16" s="24">
        <f t="shared" si="5"/>
        <v>1</v>
      </c>
      <c r="J16" s="24">
        <f t="shared" si="6"/>
        <v>0</v>
      </c>
      <c r="K16" s="10"/>
      <c r="L16" s="15" t="str">
        <f>IF(COUNTIF('МО детально'!$G:$G,"*КУ «Лемпинский наркологический реабилитационный центр»*"),"Участвует","")</f>
        <v/>
      </c>
      <c r="M16" s="15" t="str">
        <f>IF(COUNTIF('МО детально'!$K:$K,"*КУ «Лемпинский наркологический реабилитационный центр»*"),"Участвует","")</f>
        <v/>
      </c>
      <c r="N16" s="15" t="str">
        <f>IF(COUNTIF('МО детально'!$O:$O,"*КУ «Лемпинский наркологический реабилитационный центр»*"),"Участвует","")</f>
        <v>Участвует</v>
      </c>
      <c r="O16" s="15" t="str">
        <f>IF(COUNTIF('МО детально'!$S:$S,"*КУ «Лемпинский наркологический реабилитационный центр»*"),"Участвует","")</f>
        <v>Участвует</v>
      </c>
      <c r="P16" s="15" t="s">
        <v>205</v>
      </c>
      <c r="Q16" s="15" t="str">
        <f>IF(COUNTIF('МО детально'!$AA:$AA,"*КУ «Лемпинский наркологический реабилитационный центр»*"),"Участвует","")</f>
        <v/>
      </c>
      <c r="R16" s="15" t="str">
        <f>IF(COUNTIF('МО детально'!$AE:$AE,"*КУ «Лемпинский наркологический реабилитационный центр»*"),"Участвует","")</f>
        <v>Участвует</v>
      </c>
      <c r="S16" s="15" t="s">
        <v>205</v>
      </c>
      <c r="T16" s="15"/>
      <c r="U16" s="15" t="str">
        <f>IF(COUNTIF('МО детально'!$AQ:$AQ,"*КУ «Лемпинский наркологический реабилитационный центр»*"),"Участвует","")</f>
        <v>Участвует</v>
      </c>
      <c r="V16" s="15" t="str">
        <f>IF(COUNTIF('МО детально'!$AU:$AU,"*КУ «Лемпинский наркологический реабилитационный центр»*"),"Участвует","")</f>
        <v/>
      </c>
      <c r="W16" s="15" t="str">
        <f>IF(COUNTIF('МО детально'!$AY:$AY,"*КУ «Лемпинский наркологический реабилитационный центр»*"),"Участвует","")</f>
        <v>Участвует</v>
      </c>
      <c r="X16" s="15" t="str">
        <f>IF(COUNTIF('МО детально'!$BC:$BC,"*КУ «Лемпинский наркологический реабилитационный центр»*"),"Участвует","")</f>
        <v>Участвует</v>
      </c>
      <c r="Y16" s="15" t="str">
        <f>IF(COUNTIF('МО детально'!$BG:$BG,"*КУ «Лемпинский наркологический реабилитационный центр»*"),"Участвует","")</f>
        <v>Участвует</v>
      </c>
      <c r="Z16" s="15" t="str">
        <f>IF(COUNTIF('МО детально'!$BK:$BK,"*КУ «Лемпинский наркологический реабилитационный центр»*"),"Участвует","")</f>
        <v/>
      </c>
      <c r="AA16" s="15" t="str">
        <f>IF(COUNTIF('МО детально'!$BO:$BO,"*БУ «Белоярская районная больница»*"),"Участвует","")</f>
        <v>Участвует</v>
      </c>
      <c r="AB16" s="15"/>
      <c r="AC16" s="15" t="str">
        <f>IF(COUNTIF('МО детально'!$BW:$BW,"*КУ «Лемпинский наркологический реабилитационный центр»*"),"Участвует","")</f>
        <v>Участвует</v>
      </c>
      <c r="AD16" s="15"/>
    </row>
    <row r="17" spans="1:30" ht="30" x14ac:dyDescent="0.2">
      <c r="A17" s="24">
        <v>11</v>
      </c>
      <c r="B17" s="35" t="s">
        <v>109</v>
      </c>
      <c r="C17" s="36" t="s">
        <v>110</v>
      </c>
      <c r="D17" s="37">
        <f t="shared" si="0"/>
        <v>17</v>
      </c>
      <c r="E17" s="24">
        <f t="shared" si="1"/>
        <v>1</v>
      </c>
      <c r="F17" s="24">
        <f t="shared" si="2"/>
        <v>3</v>
      </c>
      <c r="G17" s="38">
        <f t="shared" si="3"/>
        <v>3</v>
      </c>
      <c r="H17" s="24">
        <f t="shared" si="4"/>
        <v>7</v>
      </c>
      <c r="I17" s="24">
        <f t="shared" si="5"/>
        <v>2</v>
      </c>
      <c r="J17" s="24">
        <f t="shared" si="6"/>
        <v>1</v>
      </c>
      <c r="K17" s="10" t="s">
        <v>205</v>
      </c>
      <c r="L17" s="15" t="str">
        <f>IF(COUNTIF('МО детально'!$G:$G,"*БУ «Нижневартовская районная больница»*"),"Участвует","")</f>
        <v/>
      </c>
      <c r="M17" s="15" t="str">
        <f>IF(COUNTIF('МО детально'!$K:$K,"*БУ «Нижневартовская районная больница»*"),"Участвует","")</f>
        <v>Участвует</v>
      </c>
      <c r="N17" s="15" t="str">
        <f>IF(COUNTIF('МО детально'!$O:$O,"*БУ «Нижневартовская районная больница»*"),"Участвует","")</f>
        <v>Участвует</v>
      </c>
      <c r="O17" s="15" t="str">
        <f>IF(COUNTIF('МО детально'!$S:$S,"*БУ «Нижневартовская районная больница»*"),"Участвует","")</f>
        <v>Участвует</v>
      </c>
      <c r="P17" s="15" t="s">
        <v>205</v>
      </c>
      <c r="Q17" s="15" t="str">
        <f>IF(COUNTIF('МО детально'!$AA:$AA,"*БУ «Нижневартовская районная больница»*"),"Участвует","")</f>
        <v/>
      </c>
      <c r="R17" s="15" t="str">
        <f>IF(COUNTIF('МО детально'!$AE:$AE,"*БУ «Нижневартовская районная больница»*"),"Участвует","")</f>
        <v>Участвует</v>
      </c>
      <c r="S17" s="15" t="s">
        <v>205</v>
      </c>
      <c r="T17" s="15"/>
      <c r="U17" s="15" t="str">
        <f>IF(COUNTIF('МО детально'!$AQ:$AQ,"*БУ «Нижневартовская районная больница»*"),"Участвует","")</f>
        <v>Участвует</v>
      </c>
      <c r="V17" s="15" t="str">
        <f>IF(COUNTIF('МО детально'!$AU:$AU,"*БУ «Нижневартовская районная больница»*"),"Участвует","")</f>
        <v>Участвует</v>
      </c>
      <c r="W17" s="15" t="str">
        <f>IF(COUNTIF('МО детально'!$AY:$AY,"*БУ «Нижневартовская районная больница»*"),"Участвует","")</f>
        <v>Участвует</v>
      </c>
      <c r="X17" s="15" t="str">
        <f>IF(COUNTIF('МО детально'!$BC:$BC,"*БУ «Нижневартовская районная больница»*"),"Участвует","")</f>
        <v>Участвует</v>
      </c>
      <c r="Y17" s="15" t="str">
        <f>IF(COUNTIF('МО детально'!$BG:$BG,"*БУ «Нижневартовская районная больница»*"),"Участвует","")</f>
        <v>Участвует</v>
      </c>
      <c r="Z17" s="15" t="str">
        <f>IF(COUNTIF('МО детально'!$BK:$BK,"*БУ «Нижневартовская районная больница»*"),"Участвует","")</f>
        <v>Участвует</v>
      </c>
      <c r="AA17" s="15" t="str">
        <f>IF(COUNTIF('МО детально'!$BO:$BO,"*БУ «Белоярская районная больница»*"),"Участвует","")</f>
        <v>Участвует</v>
      </c>
      <c r="AB17" s="15" t="s">
        <v>205</v>
      </c>
      <c r="AC17" s="15" t="str">
        <f>IF(COUNTIF('МО детально'!$BW:$BW,"*БУ «Нижневартовская районная больница»*"),"Участвует","")</f>
        <v>Участвует</v>
      </c>
      <c r="AD17" s="15" t="s">
        <v>205</v>
      </c>
    </row>
    <row r="18" spans="1:30" ht="30" x14ac:dyDescent="0.2">
      <c r="A18" s="24">
        <v>12</v>
      </c>
      <c r="B18" s="35" t="s">
        <v>109</v>
      </c>
      <c r="C18" s="36" t="s">
        <v>112</v>
      </c>
      <c r="D18" s="37">
        <f t="shared" si="0"/>
        <v>17</v>
      </c>
      <c r="E18" s="24">
        <f t="shared" si="1"/>
        <v>1</v>
      </c>
      <c r="F18" s="24">
        <f t="shared" si="2"/>
        <v>3</v>
      </c>
      <c r="G18" s="38">
        <f t="shared" si="3"/>
        <v>3</v>
      </c>
      <c r="H18" s="24">
        <f t="shared" si="4"/>
        <v>7</v>
      </c>
      <c r="I18" s="24">
        <f t="shared" si="5"/>
        <v>2</v>
      </c>
      <c r="J18" s="24">
        <f t="shared" si="6"/>
        <v>1</v>
      </c>
      <c r="K18" s="10" t="s">
        <v>205</v>
      </c>
      <c r="L18" s="15" t="str">
        <f>IF(COUNTIF('МО детально'!$G:$G,"*БУ «Новоаганская районная больница»*"),"Участвует","")</f>
        <v/>
      </c>
      <c r="M18" s="15" t="str">
        <f>IF(COUNTIF('МО детально'!$K:$K,"*БУ «Новоаганская районная больница»*"),"Участвует","")</f>
        <v>Участвует</v>
      </c>
      <c r="N18" s="15" t="str">
        <f>IF(COUNTIF('МО детально'!$O:$O,"*БУ «Новоаганская районная больница»*"),"Участвует","")</f>
        <v>Участвует</v>
      </c>
      <c r="O18" s="15" t="str">
        <f>IF(COUNTIF('МО детально'!$S:$S,"*БУ «Новоаганская районная больница»*"),"Участвует","")</f>
        <v>Участвует</v>
      </c>
      <c r="P18" s="15" t="s">
        <v>205</v>
      </c>
      <c r="Q18" s="15" t="str">
        <f>IF(COUNTIF('МО детально'!$AA:$AA,"*БУ «Новоаганская районная больница»*"),"Участвует","")</f>
        <v/>
      </c>
      <c r="R18" s="15" t="str">
        <f>IF(COUNTIF('МО детально'!$AE:$AE,"*БУ «Новоаганская районная больница»*"),"Участвует","")</f>
        <v>Участвует</v>
      </c>
      <c r="S18" s="15" t="s">
        <v>205</v>
      </c>
      <c r="T18" s="15"/>
      <c r="U18" s="15" t="str">
        <f>IF(COUNTIF('МО детально'!$AQ:$AQ,"*БУ «Новоаганская районная больница»*"),"Участвует","")</f>
        <v>Участвует</v>
      </c>
      <c r="V18" s="15" t="str">
        <f>IF(COUNTIF('МО детально'!$AU:$AU,"*БУ «Новоаганская районная больница»*"),"Участвует","")</f>
        <v>Участвует</v>
      </c>
      <c r="W18" s="15" t="str">
        <f>IF(COUNTIF('МО детально'!$AY:$AY,"*БУ «Новоаганская районная больница»*"),"Участвует","")</f>
        <v>Участвует</v>
      </c>
      <c r="X18" s="15" t="str">
        <f>IF(COUNTIF('МО детально'!$BC:$BC,"*БУ «Новоаганская районная больница»*"),"Участвует","")</f>
        <v>Участвует</v>
      </c>
      <c r="Y18" s="15" t="str">
        <f>IF(COUNTIF('МО детально'!$BG:$BG,"*БУ «Новоаганская районная больница»*"),"Участвует","")</f>
        <v>Участвует</v>
      </c>
      <c r="Z18" s="15" t="str">
        <f>IF(COUNTIF('МО детально'!$BK:$BK,"*БУ «Новоаганская районная больница»*"),"Участвует","")</f>
        <v>Участвует</v>
      </c>
      <c r="AA18" s="15" t="str">
        <f>IF(COUNTIF('МО детально'!$BO:$BO,"*БУ «Белоярская районная больница»*"),"Участвует","")</f>
        <v>Участвует</v>
      </c>
      <c r="AB18" s="15" t="s">
        <v>205</v>
      </c>
      <c r="AC18" s="15" t="str">
        <f>IF(COUNTIF('МО детально'!$BW:$BW,"*БУ «Новоаганская районная больница»*"),"Участвует","")</f>
        <v>Участвует</v>
      </c>
      <c r="AD18" s="15" t="s">
        <v>205</v>
      </c>
    </row>
    <row r="19" spans="1:30" ht="30" x14ac:dyDescent="0.2">
      <c r="A19" s="24">
        <v>13</v>
      </c>
      <c r="B19" s="35" t="s">
        <v>99</v>
      </c>
      <c r="C19" s="36" t="s">
        <v>100</v>
      </c>
      <c r="D19" s="37">
        <f t="shared" si="0"/>
        <v>19</v>
      </c>
      <c r="E19" s="24">
        <f t="shared" si="1"/>
        <v>1</v>
      </c>
      <c r="F19" s="24">
        <f t="shared" si="2"/>
        <v>4</v>
      </c>
      <c r="G19" s="38">
        <f t="shared" si="3"/>
        <v>4</v>
      </c>
      <c r="H19" s="24">
        <f t="shared" si="4"/>
        <v>7</v>
      </c>
      <c r="I19" s="24">
        <f t="shared" si="5"/>
        <v>2</v>
      </c>
      <c r="J19" s="24">
        <f t="shared" si="6"/>
        <v>1</v>
      </c>
      <c r="K19" s="10" t="s">
        <v>205</v>
      </c>
      <c r="L19" s="15" t="str">
        <f>IF(COUNTIF('МО детально'!$G:$G,"*БУ «Октябрьская районная больница»*"),"Участвует","")</f>
        <v>Участвует</v>
      </c>
      <c r="M19" s="15" t="str">
        <f>IF(COUNTIF('МО детально'!$K:$K,"*БУ «Октябрьская районная больница»*"),"Участвует","")</f>
        <v>Участвует</v>
      </c>
      <c r="N19" s="15" t="str">
        <f>IF(COUNTIF('МО детально'!$O:$O,"*БУ «Октябрьская районная больница»*"),"Участвует","")</f>
        <v>Участвует</v>
      </c>
      <c r="O19" s="15" t="str">
        <f>IF(COUNTIF('МО детально'!$S:$S,"*БУ «Октябрьская районная больница»*"),"Участвует","")</f>
        <v>Участвует</v>
      </c>
      <c r="P19" s="15" t="s">
        <v>205</v>
      </c>
      <c r="Q19" s="15" t="str">
        <f>IF(COUNTIF('МО детально'!$AA:$AA,"*БУ «Октябрьская районная больница»*"),"Участвует","")</f>
        <v>Участвует</v>
      </c>
      <c r="R19" s="15" t="str">
        <f>IF(COUNTIF('МО детально'!$AE:$AE,"*БУ «Октябрьская районная больница»*"),"Участвует","")</f>
        <v>Участвует</v>
      </c>
      <c r="S19" s="15" t="s">
        <v>205</v>
      </c>
      <c r="T19" s="15"/>
      <c r="U19" s="15" t="str">
        <f>IF(COUNTIF('МО детально'!$AQ:$AQ,"*БУ «Октябрьская районная больница»*"),"Участвует","")</f>
        <v>Участвует</v>
      </c>
      <c r="V19" s="15" t="str">
        <f>IF(COUNTIF('МО детально'!$AU:$AU,"*БУ «Октябрьская районная больница»*"),"Участвует","")</f>
        <v>Участвует</v>
      </c>
      <c r="W19" s="15" t="str">
        <f>IF(COUNTIF('МО детально'!$AY:$AY,"*БУ «Октябрьская районная больница»*"),"Участвует","")</f>
        <v>Участвует</v>
      </c>
      <c r="X19" s="15" t="str">
        <f>IF(COUNTIF('МО детально'!$BC:$BC,"*БУ «Октябрьская районная больница»*"),"Участвует","")</f>
        <v>Участвует</v>
      </c>
      <c r="Y19" s="15" t="str">
        <f>IF(COUNTIF('МО детально'!$BG:$BG,"*БУ «Октябрьская районная больница»*"),"Участвует","")</f>
        <v>Участвует</v>
      </c>
      <c r="Z19" s="15" t="str">
        <f>IF(COUNTIF('МО детально'!$BK:$BK,"*БУ «Октябрьская районная больница»*"),"Участвует","")</f>
        <v>Участвует</v>
      </c>
      <c r="AA19" s="15" t="str">
        <f>IF(COUNTIF('МО детально'!$BO:$BO,"*БУ «Белоярская районная больница»*"),"Участвует","")</f>
        <v>Участвует</v>
      </c>
      <c r="AB19" s="15" t="s">
        <v>205</v>
      </c>
      <c r="AC19" s="15" t="str">
        <f>IF(COUNTIF('МО детально'!$BW:$BW,"*БУ «Октябрьская районная больница»*"),"Участвует","")</f>
        <v>Участвует</v>
      </c>
      <c r="AD19" s="15" t="s">
        <v>205</v>
      </c>
    </row>
    <row r="20" spans="1:30" ht="30" x14ac:dyDescent="0.2">
      <c r="A20" s="24">
        <v>14</v>
      </c>
      <c r="B20" s="35" t="s">
        <v>120</v>
      </c>
      <c r="C20" s="36" t="s">
        <v>121</v>
      </c>
      <c r="D20" s="37">
        <f t="shared" si="0"/>
        <v>17</v>
      </c>
      <c r="E20" s="24">
        <f t="shared" si="1"/>
        <v>1</v>
      </c>
      <c r="F20" s="24">
        <f t="shared" si="2"/>
        <v>3</v>
      </c>
      <c r="G20" s="38">
        <f t="shared" si="3"/>
        <v>3</v>
      </c>
      <c r="H20" s="24">
        <f t="shared" si="4"/>
        <v>7</v>
      </c>
      <c r="I20" s="24">
        <f t="shared" si="5"/>
        <v>2</v>
      </c>
      <c r="J20" s="24">
        <f t="shared" si="6"/>
        <v>1</v>
      </c>
      <c r="K20" s="10" t="s">
        <v>205</v>
      </c>
      <c r="L20" s="15" t="str">
        <f>IF(COUNTIF('МО детально'!$G:$G,"*АУ «Советская районная больница»*"),"Участвует","")</f>
        <v/>
      </c>
      <c r="M20" s="15" t="str">
        <f>IF(COUNTIF('МО детально'!$K:$K,"*АУ «Советская районная больница»*"),"Участвует","")</f>
        <v>Участвует</v>
      </c>
      <c r="N20" s="15" t="str">
        <f>IF(COUNTIF('МО детально'!$O:$O,"*АУ «Советская районная больница»*"),"Участвует","")</f>
        <v>Участвует</v>
      </c>
      <c r="O20" s="15" t="str">
        <f>IF(COUNTIF('МО детально'!$S:$S,"*АУ «Советская районная больница»*"),"Участвует","")</f>
        <v>Участвует</v>
      </c>
      <c r="P20" s="15" t="s">
        <v>205</v>
      </c>
      <c r="Q20" s="15" t="str">
        <f>IF(COUNTIF('МО детально'!$AA:$AA,"*АУ «Советская районная больница»*"),"Участвует","")</f>
        <v/>
      </c>
      <c r="R20" s="15" t="str">
        <f>IF(COUNTIF('МО детально'!$AE:$AE,"*АУ «Советская районная больница»*"),"Участвует","")</f>
        <v>Участвует</v>
      </c>
      <c r="S20" s="15" t="s">
        <v>205</v>
      </c>
      <c r="T20" s="15"/>
      <c r="U20" s="15" t="str">
        <f>IF(COUNTIF('МО детально'!$AQ:$AQ,"*АУ «Советская районная больница»*"),"Участвует","")</f>
        <v>Участвует</v>
      </c>
      <c r="V20" s="15" t="str">
        <f>IF(COUNTIF('МО детально'!$AU:$AU,"*АУ «Советская районная больница»*"),"Участвует","")</f>
        <v>Участвует</v>
      </c>
      <c r="W20" s="15" t="str">
        <f>IF(COUNTIF('МО детально'!$AY:$AY,"*АУ «Советская районная больница»*"),"Участвует","")</f>
        <v>Участвует</v>
      </c>
      <c r="X20" s="15" t="str">
        <f>IF(COUNTIF('МО детально'!$BC:$BC,"*АУ «Советская районная больница»*"),"Участвует","")</f>
        <v>Участвует</v>
      </c>
      <c r="Y20" s="15" t="str">
        <f>IF(COUNTIF('МО детально'!$BG:$BG,"*АУ «Советская районная больница»*"),"Участвует","")</f>
        <v>Участвует</v>
      </c>
      <c r="Z20" s="15" t="str">
        <f>IF(COUNTIF('МО детально'!$BK:$BK,"*АУ «Советская районная больница»*"),"Участвует","")</f>
        <v>Участвует</v>
      </c>
      <c r="AA20" s="15" t="str">
        <f>IF(COUNTIF('МО детально'!$BO:$BO,"*БУ «Белоярская районная больница»*"),"Участвует","")</f>
        <v>Участвует</v>
      </c>
      <c r="AB20" s="15" t="s">
        <v>205</v>
      </c>
      <c r="AC20" s="15" t="str">
        <f>IF(COUNTIF('МО детально'!$BW:$BW,"*АУ «Советская районная больница»*"),"Участвует","")</f>
        <v>Участвует</v>
      </c>
      <c r="AD20" s="15" t="s">
        <v>205</v>
      </c>
    </row>
    <row r="21" spans="1:30" ht="30" x14ac:dyDescent="0.2">
      <c r="A21" s="24">
        <v>15</v>
      </c>
      <c r="B21" s="35" t="s">
        <v>120</v>
      </c>
      <c r="C21" s="36" t="s">
        <v>122</v>
      </c>
      <c r="D21" s="37">
        <f t="shared" si="0"/>
        <v>17</v>
      </c>
      <c r="E21" s="24">
        <f t="shared" si="1"/>
        <v>1</v>
      </c>
      <c r="F21" s="24">
        <f t="shared" si="2"/>
        <v>3</v>
      </c>
      <c r="G21" s="38">
        <f t="shared" si="3"/>
        <v>3</v>
      </c>
      <c r="H21" s="24">
        <f t="shared" si="4"/>
        <v>7</v>
      </c>
      <c r="I21" s="24">
        <f t="shared" si="5"/>
        <v>2</v>
      </c>
      <c r="J21" s="24">
        <f t="shared" si="6"/>
        <v>1</v>
      </c>
      <c r="K21" s="10" t="s">
        <v>205</v>
      </c>
      <c r="L21" s="15" t="str">
        <f>IF(COUNTIF('МО детально'!$G:$G,"*БУ «Пионерская районная больница»*"),"Участвует","")</f>
        <v/>
      </c>
      <c r="M21" s="15" t="str">
        <f>IF(COUNTIF('МО детально'!$K:$K,"*БУ «Пионерская районная больница»*"),"Участвует","")</f>
        <v>Участвует</v>
      </c>
      <c r="N21" s="15" t="str">
        <f>IF(COUNTIF('МО детально'!$O:$O,"*БУ «Пионерская районная больница»*"),"Участвует","")</f>
        <v>Участвует</v>
      </c>
      <c r="O21" s="15" t="str">
        <f>IF(COUNTIF('МО детально'!$S:$S,"*БУ «Пионерская районная больница»*"),"Участвует","")</f>
        <v>Участвует</v>
      </c>
      <c r="P21" s="15" t="s">
        <v>205</v>
      </c>
      <c r="Q21" s="15" t="str">
        <f>IF(COUNTIF('МО детально'!$AA:$AA,"*БУ «Пионерская районная больница»*"),"Участвует","")</f>
        <v/>
      </c>
      <c r="R21" s="15" t="str">
        <f>IF(COUNTIF('МО детально'!$AE:$AE,"*БУ «Пионерская районная больница»*"),"Участвует","")</f>
        <v>Участвует</v>
      </c>
      <c r="S21" s="15" t="s">
        <v>205</v>
      </c>
      <c r="T21" s="15"/>
      <c r="U21" s="15" t="str">
        <f>IF(COUNTIF('МО детально'!$AQ:$AQ,"*БУ «Пионерская районная больница»*"),"Участвует","")</f>
        <v>Участвует</v>
      </c>
      <c r="V21" s="15" t="str">
        <f>IF(COUNTIF('МО детально'!$AU:$AU,"*БУ «Пионерская районная больница»*"),"Участвует","")</f>
        <v>Участвует</v>
      </c>
      <c r="W21" s="15" t="str">
        <f>IF(COUNTIF('МО детально'!$AY:$AY,"*БУ «Пионерская районная больница»*"),"Участвует","")</f>
        <v>Участвует</v>
      </c>
      <c r="X21" s="15" t="str">
        <f>IF(COUNTIF('МО детально'!$BC:$BC,"*БУ «Пионерская районная больница»*"),"Участвует","")</f>
        <v>Участвует</v>
      </c>
      <c r="Y21" s="15" t="str">
        <f>IF(COUNTIF('МО детально'!$BG:$BG,"*БУ «Пионерская районная больница»*"),"Участвует","")</f>
        <v>Участвует</v>
      </c>
      <c r="Z21" s="15" t="str">
        <f>IF(COUNTIF('МО детально'!$BK:$BK,"*БУ «Пионерская районная больница»*"),"Участвует","")</f>
        <v>Участвует</v>
      </c>
      <c r="AA21" s="15" t="str">
        <f>IF(COUNTIF('МО детально'!$BO:$BO,"*БУ «Белоярская районная больница»*"),"Участвует","")</f>
        <v>Участвует</v>
      </c>
      <c r="AB21" s="15" t="s">
        <v>205</v>
      </c>
      <c r="AC21" s="15" t="str">
        <f>IF(COUNTIF('МО детально'!$BW:$BW,"*БУ «Пионерская районная больница»*"),"Участвует","")</f>
        <v>Участвует</v>
      </c>
      <c r="AD21" s="15" t="s">
        <v>205</v>
      </c>
    </row>
    <row r="22" spans="1:30" ht="30" x14ac:dyDescent="0.2">
      <c r="A22" s="24">
        <v>16</v>
      </c>
      <c r="B22" s="35" t="s">
        <v>120</v>
      </c>
      <c r="C22" s="36" t="s">
        <v>127</v>
      </c>
      <c r="D22" s="37">
        <f t="shared" si="0"/>
        <v>12</v>
      </c>
      <c r="E22" s="24">
        <f t="shared" si="1"/>
        <v>1</v>
      </c>
      <c r="F22" s="24">
        <f t="shared" si="2"/>
        <v>2</v>
      </c>
      <c r="G22" s="38">
        <f t="shared" si="3"/>
        <v>3</v>
      </c>
      <c r="H22" s="24">
        <f t="shared" si="4"/>
        <v>5</v>
      </c>
      <c r="I22" s="24">
        <f t="shared" si="5"/>
        <v>1</v>
      </c>
      <c r="J22" s="24">
        <f t="shared" si="6"/>
        <v>0</v>
      </c>
      <c r="K22" s="10" t="s">
        <v>205</v>
      </c>
      <c r="L22" s="15" t="str">
        <f>IF(COUNTIF('МО детально'!$G:$G,"*БУ «Советская психоневрологическая больница»*"),"Участвует","")</f>
        <v/>
      </c>
      <c r="M22" s="15" t="str">
        <f>IF(COUNTIF('МО детально'!$K:$K,"*БУ «Советская психоневрологическая больница»*"),"Участвует","")</f>
        <v/>
      </c>
      <c r="N22" s="15" t="str">
        <f>IF(COUNTIF('МО детально'!$O:$O,"*БУ «Советская психоневрологическая больница»*"),"Участвует","")</f>
        <v>Участвует</v>
      </c>
      <c r="O22" s="15" t="str">
        <f>IF(COUNTIF('МО детально'!$S:$S,"*БУ «Советская психоневрологическая больница»*"),"Участвует","")</f>
        <v>Участвует</v>
      </c>
      <c r="P22" s="15" t="s">
        <v>205</v>
      </c>
      <c r="Q22" s="15" t="str">
        <f>IF(COUNTIF('МО детально'!$AA:$AA,"*БУ «Советская психоневрологическая больница»*"),"Участвует","")</f>
        <v/>
      </c>
      <c r="R22" s="15" t="str">
        <f>IF(COUNTIF('МО детально'!$AE:$AE,"*БУ «Советская психоневрологическая больница»*"),"Участвует","")</f>
        <v>Участвует</v>
      </c>
      <c r="S22" s="15" t="s">
        <v>205</v>
      </c>
      <c r="T22" s="15"/>
      <c r="U22" s="15" t="str">
        <f>IF(COUNTIF('МО детально'!$AQ:$AQ,"*БУ «Советская психоневрологическая больница»*"),"Участвует","")</f>
        <v>Участвует</v>
      </c>
      <c r="V22" s="15" t="str">
        <f>IF(COUNTIF('МО детально'!$AU:$AU,"*БУ «Советская психоневрологическая больница»*"),"Участвует","")</f>
        <v/>
      </c>
      <c r="W22" s="15" t="str">
        <f>IF(COUNTIF('МО детально'!$AY:$AY,"*БУ «Советская психоневрологическая больница»*"),"Участвует","")</f>
        <v>Участвует</v>
      </c>
      <c r="X22" s="15" t="str">
        <f>IF(COUNTIF('МО детально'!$BC:$BC,"*БУ «Советская психоневрологическая больница»*"),"Участвует","")</f>
        <v>Участвует</v>
      </c>
      <c r="Y22" s="15" t="str">
        <f>IF(COUNTIF('МО детально'!$BG:$BG,"*БУ «Советская психоневрологическая больница»*"),"Участвует","")</f>
        <v>Участвует</v>
      </c>
      <c r="Z22" s="15" t="str">
        <f>IF(COUNTIF('МО детально'!$BK:$BK,"*БУ «Советская психоневрологическая больница»*"),"Участвует","")</f>
        <v/>
      </c>
      <c r="AA22" s="15" t="str">
        <f>IF(COUNTIF('МО детально'!$BO:$BO,"*БУ «Белоярская районная больница»*"),"Участвует","")</f>
        <v>Участвует</v>
      </c>
      <c r="AB22" s="15"/>
      <c r="AC22" s="15" t="str">
        <f>IF(COUNTIF('МО детально'!$BW:$BW,"*БУ «Советская психоневрологическая больница»*"),"Участвует","")</f>
        <v>Участвует</v>
      </c>
      <c r="AD22" s="15"/>
    </row>
    <row r="23" spans="1:30" ht="30" x14ac:dyDescent="0.2">
      <c r="A23" s="24">
        <v>17</v>
      </c>
      <c r="B23" s="35" t="s">
        <v>103</v>
      </c>
      <c r="C23" s="36" t="s">
        <v>138</v>
      </c>
      <c r="D23" s="37">
        <f t="shared" si="0"/>
        <v>2</v>
      </c>
      <c r="E23" s="24">
        <f t="shared" si="1"/>
        <v>0</v>
      </c>
      <c r="F23" s="24">
        <f t="shared" si="2"/>
        <v>0</v>
      </c>
      <c r="G23" s="38">
        <f t="shared" si="3"/>
        <v>1</v>
      </c>
      <c r="H23" s="24">
        <f t="shared" si="4"/>
        <v>1</v>
      </c>
      <c r="I23" s="24">
        <f t="shared" si="5"/>
        <v>0</v>
      </c>
      <c r="J23" s="24">
        <f t="shared" si="6"/>
        <v>0</v>
      </c>
      <c r="K23" s="10"/>
      <c r="L23" s="15" t="str">
        <f>IF(COUNTIF('МО детально'!$G:$G,"*АУ «Региональный аптечный склад»*"),"Участвует","")</f>
        <v/>
      </c>
      <c r="M23" s="15" t="str">
        <f>IF(COUNTIF('МО детально'!$K:$K,"*АУ «Региональный аптечный склад»*"),"Участвует","")</f>
        <v/>
      </c>
      <c r="N23" s="15" t="str">
        <f>IF(COUNTIF('МО детально'!$O:$O,"*АУ «Региональный аптечный склад»*"),"Участвует","")</f>
        <v/>
      </c>
      <c r="O23" s="15" t="str">
        <f>IF(COUNTIF('МО детально'!$S:$S,"*АУ «Региональный аптечный склад»*"),"Участвует","")</f>
        <v/>
      </c>
      <c r="P23" s="15"/>
      <c r="Q23" s="15" t="str">
        <f>IF(COUNTIF('МО детально'!$AA:$AA,"*АУ «Региональный аптечный склад»*"),"Участвует","")</f>
        <v/>
      </c>
      <c r="R23" s="15" t="str">
        <f>IF(COUNTIF('МО детально'!$AE:$AE,"*АУ «Региональный аптечный склад»*"),"Участвует","")</f>
        <v/>
      </c>
      <c r="S23" s="15" t="s">
        <v>205</v>
      </c>
      <c r="T23" s="15"/>
      <c r="U23" s="15" t="str">
        <f>IF(COUNTIF('МО детально'!$AQ:$AQ,"*АУ «Региональный аптечный склад»*"),"Участвует","")</f>
        <v/>
      </c>
      <c r="V23" s="15" t="str">
        <f>IF(COUNTIF('МО детально'!$AU:$AU,"*АУ «Региональный аптечный склад»*"),"Участвует","")</f>
        <v/>
      </c>
      <c r="W23" s="15" t="str">
        <f>IF(COUNTIF('МО детально'!$AY:$AY,"*АУ «Региональный аптечный склад»*"),"Участвует","")</f>
        <v/>
      </c>
      <c r="X23" s="15" t="str">
        <f>IF(COUNTIF('МО детально'!$BC:$BC,"*АУ «Региональный аптечный склад»*"),"Участвует","")</f>
        <v/>
      </c>
      <c r="Y23" s="15" t="str">
        <f>IF(COUNTIF('МО детально'!$BG:$BG,"*АУ «Региональный аптечный склад»*"),"Участвует","")</f>
        <v/>
      </c>
      <c r="Z23" s="15" t="str">
        <f>IF(COUNTIF('МО детально'!$BK:$BK,"*АУ «Региональный аптечный склад»*"),"Участвует","")</f>
        <v/>
      </c>
      <c r="AA23" s="15" t="str">
        <f>IF(COUNTIF('МО детально'!$BO:$BO,"*БУ «Белоярская районная больница»*"),"Участвует","")</f>
        <v>Участвует</v>
      </c>
      <c r="AB23" s="15"/>
      <c r="AC23" s="15" t="str">
        <f>IF(COUNTIF('МО детально'!$BW:$BW,"*АУ «Региональный аптечный склад»*"),"Участвует","")</f>
        <v/>
      </c>
      <c r="AD23" s="15"/>
    </row>
    <row r="24" spans="1:30" ht="30" x14ac:dyDescent="0.2">
      <c r="A24" s="24">
        <v>18</v>
      </c>
      <c r="B24" s="35" t="s">
        <v>103</v>
      </c>
      <c r="C24" s="36" t="s">
        <v>104</v>
      </c>
      <c r="D24" s="37">
        <f t="shared" si="0"/>
        <v>18</v>
      </c>
      <c r="E24" s="24">
        <f t="shared" si="1"/>
        <v>1</v>
      </c>
      <c r="F24" s="24">
        <f t="shared" si="2"/>
        <v>4</v>
      </c>
      <c r="G24" s="38">
        <f t="shared" si="3"/>
        <v>3</v>
      </c>
      <c r="H24" s="24">
        <f t="shared" si="4"/>
        <v>7</v>
      </c>
      <c r="I24" s="24">
        <f t="shared" si="5"/>
        <v>2</v>
      </c>
      <c r="J24" s="24">
        <f t="shared" si="6"/>
        <v>1</v>
      </c>
      <c r="K24" s="10" t="s">
        <v>205</v>
      </c>
      <c r="L24" s="15" t="str">
        <f>IF(COUNTIF('МО детально'!$G:$G,"*БУ «Лянторская городская больница»*"),"Участвует","")</f>
        <v>Участвует</v>
      </c>
      <c r="M24" s="15" t="str">
        <f>IF(COUNTIF('МО детально'!$K:$K,"*БУ «Лянторская городская больница»*"),"Участвует","")</f>
        <v>Участвует</v>
      </c>
      <c r="N24" s="15" t="str">
        <f>IF(COUNTIF('МО детально'!$O:$O,"*БУ «Лянторская городская больница»*"),"Участвует","")</f>
        <v>Участвует</v>
      </c>
      <c r="O24" s="15" t="str">
        <f>IF(COUNTIF('МО детально'!$S:$S,"*БУ «Лянторская городская больница»*"),"Участвует","")</f>
        <v>Участвует</v>
      </c>
      <c r="P24" s="15" t="s">
        <v>205</v>
      </c>
      <c r="Q24" s="15" t="str">
        <f>IF(COUNTIF('МО детально'!$AA:$AA,"*БУ «Лянторская городская больница»*"),"Участвует","")</f>
        <v/>
      </c>
      <c r="R24" s="15" t="str">
        <f>IF(COUNTIF('МО детально'!$AE:$AE,"*БУ «Лянторская городская больница»*"),"Участвует","")</f>
        <v>Участвует</v>
      </c>
      <c r="S24" s="15" t="s">
        <v>205</v>
      </c>
      <c r="T24" s="15"/>
      <c r="U24" s="15" t="str">
        <f>IF(COUNTIF('МО детально'!$AQ:$AQ,"*БУ «Лянторская городская больница»*"),"Участвует","")</f>
        <v>Участвует</v>
      </c>
      <c r="V24" s="15" t="str">
        <f>IF(COUNTIF('МО детально'!$AU:$AU,"*БУ «Лянторская городская больница»*"),"Участвует","")</f>
        <v>Участвует</v>
      </c>
      <c r="W24" s="15" t="str">
        <f>IF(COUNTIF('МО детально'!$AY:$AY,"*БУ «Лянторская городская больница»*"),"Участвует","")</f>
        <v>Участвует</v>
      </c>
      <c r="X24" s="15" t="str">
        <f>IF(COUNTIF('МО детально'!$BC:$BC,"*БУ «Лянторская городская больница»*"),"Участвует","")</f>
        <v>Участвует</v>
      </c>
      <c r="Y24" s="15" t="str">
        <f>IF(COUNTIF('МО детально'!$BG:$BG,"*БУ «Лянторская городская больница»*"),"Участвует","")</f>
        <v>Участвует</v>
      </c>
      <c r="Z24" s="15" t="str">
        <f>IF(COUNTIF('МО детально'!$BK:$BK,"*БУ «Лянторская городская больница»*"),"Участвует","")</f>
        <v>Участвует</v>
      </c>
      <c r="AA24" s="15" t="str">
        <f>IF(COUNTIF('МО детально'!$BO:$BO,"*БУ «Белоярская районная больница»*"),"Участвует","")</f>
        <v>Участвует</v>
      </c>
      <c r="AB24" s="15" t="s">
        <v>205</v>
      </c>
      <c r="AC24" s="15" t="str">
        <f>IF(COUNTIF('МО детально'!$BW:$BW,"*БУ «Лянторская городская больница»*"),"Участвует","")</f>
        <v>Участвует</v>
      </c>
      <c r="AD24" s="15" t="s">
        <v>205</v>
      </c>
    </row>
    <row r="25" spans="1:30" ht="30" x14ac:dyDescent="0.2">
      <c r="A25" s="24">
        <v>19</v>
      </c>
      <c r="B25" s="35" t="s">
        <v>103</v>
      </c>
      <c r="C25" s="36" t="s">
        <v>130</v>
      </c>
      <c r="D25" s="37">
        <f t="shared" si="0"/>
        <v>16</v>
      </c>
      <c r="E25" s="24">
        <f t="shared" si="1"/>
        <v>1</v>
      </c>
      <c r="F25" s="24">
        <f t="shared" si="2"/>
        <v>3</v>
      </c>
      <c r="G25" s="38">
        <f t="shared" si="3"/>
        <v>3</v>
      </c>
      <c r="H25" s="24">
        <f t="shared" si="4"/>
        <v>6</v>
      </c>
      <c r="I25" s="24">
        <f t="shared" si="5"/>
        <v>2</v>
      </c>
      <c r="J25" s="24">
        <f t="shared" si="6"/>
        <v>1</v>
      </c>
      <c r="K25" s="10" t="s">
        <v>205</v>
      </c>
      <c r="L25" s="15" t="str">
        <f>IF(COUNTIF('МО детально'!$G:$G,"*БУ «Нижнесортымская участковая больница»*"),"Участвует","")</f>
        <v/>
      </c>
      <c r="M25" s="15" t="str">
        <f>IF(COUNTIF('МО детально'!$K:$K,"*БУ «Нижнесортымская участковая больница»*"),"Участвует","")</f>
        <v>Участвует</v>
      </c>
      <c r="N25" s="15" t="str">
        <f>IF(COUNTIF('МО детально'!$O:$O,"*БУ «Нижнесортымская участковая больница»*"),"Участвует","")</f>
        <v>Участвует</v>
      </c>
      <c r="O25" s="15" t="str">
        <f>IF(COUNTIF('МО детально'!$S:$S,"*БУ «Нижнесортымская участковая больница»*"),"Участвует","")</f>
        <v>Участвует</v>
      </c>
      <c r="P25" s="15" t="s">
        <v>205</v>
      </c>
      <c r="Q25" s="15" t="str">
        <f>IF(COUNTIF('МО детально'!$AA:$AA,"*БУ «Нижнесортымская участковая больница»*"),"Участвует","")</f>
        <v/>
      </c>
      <c r="R25" s="15" t="str">
        <f>IF(COUNTIF('МО детально'!$AE:$AE,"*БУ «Нижнесортымская участковая больница»*"),"Участвует","")</f>
        <v>Участвует</v>
      </c>
      <c r="S25" s="15" t="s">
        <v>205</v>
      </c>
      <c r="T25" s="15"/>
      <c r="U25" s="15" t="str">
        <f>IF(COUNTIF('МО детально'!$AQ:$AQ,"*БУ «Нижнесортымская участковая больница»*"),"Участвует","")</f>
        <v>Участвует</v>
      </c>
      <c r="V25" s="15" t="str">
        <f>IF(COUNTIF('МО детально'!$AU:$AU,"*БУ «Нижнесортымская участковая больница»*"),"Участвует","")</f>
        <v>Участвует</v>
      </c>
      <c r="W25" s="15" t="str">
        <f>IF(COUNTIF('МО детально'!$AY:$AY,"*БУ «Нижнесортымская участковая больница»*"),"Участвует","")</f>
        <v>Участвует</v>
      </c>
      <c r="X25" s="15" t="str">
        <f>IF(COUNTIF('МО детально'!$BC:$BC,"*БУ «Нижнесортымская участковая больница»*"),"Участвует","")</f>
        <v>Участвует</v>
      </c>
      <c r="Y25" s="15" t="str">
        <f>IF(COUNTIF('МО детально'!$BG:$BG,"*БУ «Нижнесортымская участковая больница»*"),"Участвует","")</f>
        <v>Участвует</v>
      </c>
      <c r="Z25" s="15" t="str">
        <f>IF(COUNTIF('МО детально'!$BK:$BK,"*БУ «Нижнесортымская участковая больница»*"),"Участвует","")</f>
        <v/>
      </c>
      <c r="AA25" s="15" t="str">
        <f>IF(COUNTIF('МО детально'!$BO:$BO,"*БУ «Белоярская районная больница»*"),"Участвует","")</f>
        <v>Участвует</v>
      </c>
      <c r="AB25" s="15" t="s">
        <v>205</v>
      </c>
      <c r="AC25" s="15" t="str">
        <f>IF(COUNTIF('МО детально'!$BW:$BW,"*БУ «Нижнесортымская участковая больница»*"),"Участвует","")</f>
        <v>Участвует</v>
      </c>
      <c r="AD25" s="15" t="s">
        <v>205</v>
      </c>
    </row>
    <row r="26" spans="1:30" ht="30" x14ac:dyDescent="0.2">
      <c r="A26" s="24">
        <v>20</v>
      </c>
      <c r="B26" s="35" t="s">
        <v>103</v>
      </c>
      <c r="C26" s="36" t="s">
        <v>108</v>
      </c>
      <c r="D26" s="37">
        <f t="shared" si="0"/>
        <v>17</v>
      </c>
      <c r="E26" s="24">
        <f t="shared" si="1"/>
        <v>1</v>
      </c>
      <c r="F26" s="24">
        <f t="shared" si="2"/>
        <v>3</v>
      </c>
      <c r="G26" s="38">
        <f t="shared" si="3"/>
        <v>4</v>
      </c>
      <c r="H26" s="24">
        <f t="shared" si="4"/>
        <v>6</v>
      </c>
      <c r="I26" s="24">
        <f t="shared" si="5"/>
        <v>2</v>
      </c>
      <c r="J26" s="24">
        <f t="shared" si="6"/>
        <v>1</v>
      </c>
      <c r="K26" s="10" t="s">
        <v>205</v>
      </c>
      <c r="L26" s="15" t="str">
        <f>IF(COUNTIF('МО детально'!$G:$G,"*БУ «Сургутская районная поликлиника»*"),"Участвует","")</f>
        <v/>
      </c>
      <c r="M26" s="15" t="str">
        <f>IF(COUNTIF('МО детально'!$K:$K,"*БУ «Сургутская районная поликлиника»*"),"Участвует","")</f>
        <v>Участвует</v>
      </c>
      <c r="N26" s="15" t="str">
        <f>IF(COUNTIF('МО детально'!$O:$O,"*БУ «Сургутская районная поликлиника»*"),"Участвует","")</f>
        <v>Участвует</v>
      </c>
      <c r="O26" s="15" t="str">
        <f>IF(COUNTIF('МО детально'!$S:$S,"*БУ «Сургутская районная поликлиника»*"),"Участвует","")</f>
        <v>Участвует</v>
      </c>
      <c r="P26" s="15" t="s">
        <v>205</v>
      </c>
      <c r="Q26" s="15" t="str">
        <f>IF(COUNTIF('МО детально'!$AA:$AA,"*БУ «Сургутская районная поликлиника»*"),"Участвует","")</f>
        <v>Участвует</v>
      </c>
      <c r="R26" s="15" t="str">
        <f>IF(COUNTIF('МО детально'!$AE:$AE,"*БУ «Сургутская районная поликлиника»*"),"Участвует","")</f>
        <v>Участвует</v>
      </c>
      <c r="S26" s="15" t="s">
        <v>205</v>
      </c>
      <c r="T26" s="15"/>
      <c r="U26" s="15" t="str">
        <f>IF(COUNTIF('МО детально'!$AQ:$AQ,"*БУ «Сургутская районная поликлиника»*"),"Участвует","")</f>
        <v>Участвует</v>
      </c>
      <c r="V26" s="15" t="str">
        <f>IF(COUNTIF('МО детально'!$AU:$AU,"*БУ «Сургутская районная поликлиника»*"),"Участвует","")</f>
        <v>Участвует</v>
      </c>
      <c r="W26" s="15" t="str">
        <f>IF(COUNTIF('МО детально'!$AY:$AY,"*БУ «Сургутская районная поликлиника»*"),"Участвует","")</f>
        <v>Участвует</v>
      </c>
      <c r="X26" s="15" t="str">
        <f>IF(COUNTIF('МО детально'!$BC:$BC,"*БУ «Сургутская районная поликлиника»*"),"Участвует","")</f>
        <v>Участвует</v>
      </c>
      <c r="Y26" s="15" t="str">
        <f>IF(COUNTIF('МО детально'!$BG:$BG,"*БУ «Сургутская районная поликлиника»*"),"Участвует","")</f>
        <v>Участвует</v>
      </c>
      <c r="Z26" s="15" t="str">
        <f>IF(COUNTIF('МО детально'!$BK:$BK,"*БУ «Сургутская районная поликлиника»*"),"Участвует","")</f>
        <v/>
      </c>
      <c r="AA26" s="15" t="str">
        <f>IF(COUNTIF('МО детально'!$BO:$BO,"*БУ «Белоярская районная больница»*"),"Участвует","")</f>
        <v>Участвует</v>
      </c>
      <c r="AB26" s="15" t="s">
        <v>205</v>
      </c>
      <c r="AC26" s="15" t="str">
        <f>IF(COUNTIF('МО детально'!$BW:$BW,"*БУ «Сургутская районная поликлиника»*"),"Участвует","")</f>
        <v>Участвует</v>
      </c>
      <c r="AD26" s="15" t="s">
        <v>205</v>
      </c>
    </row>
    <row r="27" spans="1:30" ht="30" x14ac:dyDescent="0.2">
      <c r="A27" s="24">
        <v>21</v>
      </c>
      <c r="B27" s="35" t="s">
        <v>103</v>
      </c>
      <c r="C27" s="36" t="s">
        <v>134</v>
      </c>
      <c r="D27" s="37">
        <f t="shared" si="0"/>
        <v>16</v>
      </c>
      <c r="E27" s="24">
        <f t="shared" si="1"/>
        <v>1</v>
      </c>
      <c r="F27" s="24">
        <f t="shared" si="2"/>
        <v>3</v>
      </c>
      <c r="G27" s="38">
        <f t="shared" si="3"/>
        <v>3</v>
      </c>
      <c r="H27" s="24">
        <f t="shared" si="4"/>
        <v>6</v>
      </c>
      <c r="I27" s="24">
        <f t="shared" si="5"/>
        <v>2</v>
      </c>
      <c r="J27" s="24">
        <f t="shared" si="6"/>
        <v>1</v>
      </c>
      <c r="K27" s="10" t="s">
        <v>205</v>
      </c>
      <c r="L27" s="15" t="str">
        <f>IF(COUNTIF('МО детально'!$G:$G,"*БУ «Угутская участковая больница»*"),"Участвует","")</f>
        <v/>
      </c>
      <c r="M27" s="15" t="str">
        <f>IF(COUNTIF('МО детально'!$K:$K,"*БУ «Угутская участковая больница»*"),"Участвует","")</f>
        <v>Участвует</v>
      </c>
      <c r="N27" s="15" t="str">
        <f>IF(COUNTIF('МО детально'!$O:$O,"*БУ «Угутская участковая больница»*"),"Участвует","")</f>
        <v>Участвует</v>
      </c>
      <c r="O27" s="15" t="str">
        <f>IF(COUNTIF('МО детально'!$S:$S,"*БУ «Угутская участковая больница»*"),"Участвует","")</f>
        <v>Участвует</v>
      </c>
      <c r="P27" s="15" t="s">
        <v>205</v>
      </c>
      <c r="Q27" s="15" t="str">
        <f>IF(COUNTIF('МО детально'!$AA:$AA,"*БУ «Угутская участковая больница»*"),"Участвует","")</f>
        <v/>
      </c>
      <c r="R27" s="15" t="str">
        <f>IF(COUNTIF('МО детально'!$AE:$AE,"*БУ «Угутская участковая больница»*"),"Участвует","")</f>
        <v>Участвует</v>
      </c>
      <c r="S27" s="15" t="s">
        <v>205</v>
      </c>
      <c r="T27" s="15"/>
      <c r="U27" s="15" t="str">
        <f>IF(COUNTIF('МО детально'!$AQ:$AQ,"*БУ «Угутская участковая больница»*"),"Участвует","")</f>
        <v>Участвует</v>
      </c>
      <c r="V27" s="15" t="s">
        <v>205</v>
      </c>
      <c r="W27" s="15" t="str">
        <f>IF(COUNTIF('МО детально'!$AY:$AY,"*БУ «Угутская участковая больница»*"),"Участвует","")</f>
        <v>Участвует</v>
      </c>
      <c r="X27" s="15" t="str">
        <f>IF(COUNTIF('МО детально'!$BC:$BC,"*БУ «Угутская участковая больница»*"),"Участвует","")</f>
        <v>Участвует</v>
      </c>
      <c r="Y27" s="15" t="str">
        <f>IF(COUNTIF('МО детально'!$BG:$BG,"*БУ «Угутская участковая больница»*"),"Участвует","")</f>
        <v>Участвует</v>
      </c>
      <c r="Z27" s="15" t="str">
        <f>IF(COUNTIF('МО детально'!$BK:$BK,"*БУ «Угутская участковая больница»*"),"Участвует","")</f>
        <v/>
      </c>
      <c r="AA27" s="15" t="str">
        <f>IF(COUNTIF('МО детально'!$BO:$BO,"*БУ «Белоярская районная больница»*"),"Участвует","")</f>
        <v>Участвует</v>
      </c>
      <c r="AB27" s="15" t="s">
        <v>205</v>
      </c>
      <c r="AC27" s="15" t="str">
        <f>IF(COUNTIF('МО детально'!$BW:$BW,"*БУ «Угутская участковая больница»*"),"Участвует","")</f>
        <v>Участвует</v>
      </c>
      <c r="AD27" s="15" t="s">
        <v>205</v>
      </c>
    </row>
    <row r="28" spans="1:30" ht="30" x14ac:dyDescent="0.2">
      <c r="A28" s="24">
        <v>22</v>
      </c>
      <c r="B28" s="35" t="s">
        <v>103</v>
      </c>
      <c r="C28" s="36" t="s">
        <v>111</v>
      </c>
      <c r="D28" s="37">
        <f t="shared" si="0"/>
        <v>18</v>
      </c>
      <c r="E28" s="24">
        <f t="shared" si="1"/>
        <v>1</v>
      </c>
      <c r="F28" s="24">
        <f t="shared" si="2"/>
        <v>3</v>
      </c>
      <c r="G28" s="38">
        <f t="shared" si="3"/>
        <v>4</v>
      </c>
      <c r="H28" s="24">
        <f t="shared" si="4"/>
        <v>7</v>
      </c>
      <c r="I28" s="24">
        <f t="shared" si="5"/>
        <v>2</v>
      </c>
      <c r="J28" s="24">
        <f t="shared" si="6"/>
        <v>1</v>
      </c>
      <c r="K28" s="10" t="s">
        <v>205</v>
      </c>
      <c r="L28" s="15" t="str">
        <f>IF(COUNTIF('МО детально'!$G:$G,"*БУ «Федоровская городская больница»*"),"Участвует","")</f>
        <v/>
      </c>
      <c r="M28" s="15" t="str">
        <f>IF(COUNTIF('МО детально'!$K:$K,"*БУ «Федоровская городская больница»*"),"Участвует","")</f>
        <v>Участвует</v>
      </c>
      <c r="N28" s="15" t="str">
        <f>IF(COUNTIF('МО детально'!$O:$O,"*БУ «Федоровская городская больница»*"),"Участвует","")</f>
        <v>Участвует</v>
      </c>
      <c r="O28" s="15" t="str">
        <f>IF(COUNTIF('МО детально'!$S:$S,"*БУ «Федоровская городская больница»*"),"Участвует","")</f>
        <v>Участвует</v>
      </c>
      <c r="P28" s="15" t="s">
        <v>205</v>
      </c>
      <c r="Q28" s="15" t="str">
        <f>IF(COUNTIF('МО детально'!$AA:$AA,"*БУ «Федоровская городская больница»*"),"Участвует","")</f>
        <v>Участвует</v>
      </c>
      <c r="R28" s="15" t="str">
        <f>IF(COUNTIF('МО детально'!$AE:$AE,"*БУ «Федоровская городская больница»*"),"Участвует","")</f>
        <v>Участвует</v>
      </c>
      <c r="S28" s="15" t="s">
        <v>205</v>
      </c>
      <c r="T28" s="15"/>
      <c r="U28" s="15" t="str">
        <f>IF(COUNTIF('МО детально'!$AQ:$AQ,"*БУ «Федоровская городская больница»*"),"Участвует","")</f>
        <v>Участвует</v>
      </c>
      <c r="V28" s="15" t="str">
        <f>IF(COUNTIF('МО детально'!$AU:$AU,"*БУ «Федоровская городская больница»*"),"Участвует","")</f>
        <v>Участвует</v>
      </c>
      <c r="W28" s="15" t="str">
        <f>IF(COUNTIF('МО детально'!$AY:$AY,"*БУ «Федоровская городская больница»*"),"Участвует","")</f>
        <v>Участвует</v>
      </c>
      <c r="X28" s="15" t="str">
        <f>IF(COUNTIF('МО детально'!$BC:$BC,"*БУ «Федоровская городская больница»*"),"Участвует","")</f>
        <v>Участвует</v>
      </c>
      <c r="Y28" s="15" t="str">
        <f>IF(COUNTIF('МО детально'!$BG:$BG,"*БУ «Федоровская городская больница»*"),"Участвует","")</f>
        <v>Участвует</v>
      </c>
      <c r="Z28" s="15" t="str">
        <f>IF(COUNTIF('МО детально'!$BK:$BK,"*БУ «Федоровская городская больница»*"),"Участвует","")</f>
        <v>Участвует</v>
      </c>
      <c r="AA28" s="15" t="str">
        <f>IF(COUNTIF('МО детально'!$BO:$BO,"*БУ «Белоярская районная больница»*"),"Участвует","")</f>
        <v>Участвует</v>
      </c>
      <c r="AB28" s="15" t="s">
        <v>205</v>
      </c>
      <c r="AC28" s="15" t="str">
        <f>IF(COUNTIF('МО детально'!$BW:$BW,"*БУ «Федоровская городская больница»*"),"Участвует","")</f>
        <v>Участвует</v>
      </c>
      <c r="AD28" s="15" t="s">
        <v>205</v>
      </c>
    </row>
    <row r="29" spans="1:30" ht="45" x14ac:dyDescent="0.2">
      <c r="A29" s="24">
        <v>23</v>
      </c>
      <c r="B29" s="35" t="s">
        <v>115</v>
      </c>
      <c r="C29" s="36" t="s">
        <v>116</v>
      </c>
      <c r="D29" s="37">
        <f t="shared" si="0"/>
        <v>17</v>
      </c>
      <c r="E29" s="24">
        <f t="shared" si="1"/>
        <v>1</v>
      </c>
      <c r="F29" s="24">
        <f t="shared" si="2"/>
        <v>3</v>
      </c>
      <c r="G29" s="38">
        <f t="shared" si="3"/>
        <v>4</v>
      </c>
      <c r="H29" s="24">
        <f t="shared" si="4"/>
        <v>6</v>
      </c>
      <c r="I29" s="24">
        <f t="shared" si="5"/>
        <v>2</v>
      </c>
      <c r="J29" s="24">
        <f t="shared" si="6"/>
        <v>1</v>
      </c>
      <c r="K29" s="10" t="s">
        <v>205</v>
      </c>
      <c r="L29" s="15" t="str">
        <f>IF(COUNTIF('МО детально'!$G:$G,"*БУ «Ханты-Мансийская районная больница»*"),"Участвует","")</f>
        <v/>
      </c>
      <c r="M29" s="15" t="str">
        <f>IF(COUNTIF('МО детально'!$K:$K,"*БУ «Ханты-Мансийская районная больница»*"),"Участвует","")</f>
        <v>Участвует</v>
      </c>
      <c r="N29" s="15" t="str">
        <f>IF(COUNTIF('МО детально'!$O:$O,"*БУ «Ханты-Мансийская районная больница»*"),"Участвует","")</f>
        <v>Участвует</v>
      </c>
      <c r="O29" s="15" t="str">
        <f>IF(COUNTIF('МО детально'!$S:$S,"*БУ «Ханты-Мансийская районная больница»*"),"Участвует","")</f>
        <v>Участвует</v>
      </c>
      <c r="P29" s="15" t="s">
        <v>205</v>
      </c>
      <c r="Q29" s="15" t="str">
        <f>IF(COUNTIF('МО детально'!$AA:$AA,"*БУ «Ханты-Мансийская районная больница»*"),"Участвует","")</f>
        <v>Участвует</v>
      </c>
      <c r="R29" s="15" t="str">
        <f>IF(COUNTIF('МО детально'!$AE:$AE,"*БУ «Ханты-Мансийская районная больница»*"),"Участвует","")</f>
        <v>Участвует</v>
      </c>
      <c r="S29" s="15" t="s">
        <v>205</v>
      </c>
      <c r="T29" s="15"/>
      <c r="U29" s="15" t="str">
        <f>IF(COUNTIF('МО детально'!$AQ:$AQ,"*БУ «Ханты-Мансийская районная больница»*"),"Участвует","")</f>
        <v>Участвует</v>
      </c>
      <c r="V29" s="15" t="str">
        <f>IF(COUNTIF('МО детально'!$AU:$AU,"*БУ «Ханты-Мансийская районная больница»*"),"Участвует","")</f>
        <v>Участвует</v>
      </c>
      <c r="W29" s="15" t="str">
        <f>IF(COUNTIF('МО детально'!$AY:$AY,"*БУ «Ханты-Мансийская районная больница»*"),"Участвует","")</f>
        <v>Участвует</v>
      </c>
      <c r="X29" s="15" t="str">
        <f>IF(COUNTIF('МО детально'!$BC:$BC,"*БУ «Ханты-Мансийская районная больница»*"),"Участвует","")</f>
        <v>Участвует</v>
      </c>
      <c r="Y29" s="15" t="str">
        <f>IF(COUNTIF('МО детально'!$BG:$BG,"*БУ «Ханты-Мансийская районная больница»*"),"Участвует","")</f>
        <v>Участвует</v>
      </c>
      <c r="Z29" s="15" t="str">
        <f>IF(COUNTIF('МО детально'!$BK:$BK,"*БУ «Ханты-Мансийская районная больница»*"),"Участвует","")</f>
        <v/>
      </c>
      <c r="AA29" s="15" t="str">
        <f>IF(COUNTIF('МО детально'!$BO:$BO,"*БУ «Белоярская районная больница»*"),"Участвует","")</f>
        <v>Участвует</v>
      </c>
      <c r="AB29" s="15" t="s">
        <v>205</v>
      </c>
      <c r="AC29" s="15" t="str">
        <f>IF(COUNTIF('МО детально'!$BW:$BW,"*БУ «Ханты-Мансийская районная больница»*"),"Участвует","")</f>
        <v>Участвует</v>
      </c>
      <c r="AD29" s="15" t="s">
        <v>205</v>
      </c>
    </row>
    <row r="30" spans="1:30" ht="30" x14ac:dyDescent="0.2">
      <c r="A30" s="24">
        <v>24</v>
      </c>
      <c r="B30" s="35" t="s">
        <v>106</v>
      </c>
      <c r="C30" s="36" t="s">
        <v>107</v>
      </c>
      <c r="D30" s="37">
        <f t="shared" si="0"/>
        <v>17</v>
      </c>
      <c r="E30" s="24">
        <f t="shared" si="1"/>
        <v>1</v>
      </c>
      <c r="F30" s="24">
        <f t="shared" si="2"/>
        <v>4</v>
      </c>
      <c r="G30" s="38">
        <f t="shared" si="3"/>
        <v>3</v>
      </c>
      <c r="H30" s="24">
        <f t="shared" si="4"/>
        <v>6</v>
      </c>
      <c r="I30" s="24">
        <f t="shared" si="5"/>
        <v>2</v>
      </c>
      <c r="J30" s="24">
        <f t="shared" si="6"/>
        <v>1</v>
      </c>
      <c r="K30" s="10" t="s">
        <v>205</v>
      </c>
      <c r="L30" s="15" t="str">
        <f>IF(COUNTIF('МО детально'!$G:$G,"*БУ «Когалымская городская больница»*"),"Участвует","")</f>
        <v>Участвует</v>
      </c>
      <c r="M30" s="15" t="str">
        <f>IF(COUNTIF('МО детально'!$K:$K,"*БУ «Когалымская городская больница»*"),"Участвует","")</f>
        <v>Участвует</v>
      </c>
      <c r="N30" s="15" t="str">
        <f>IF(COUNTIF('МО детально'!$O:$O,"*БУ «Когалымская городская больница»*"),"Участвует","")</f>
        <v>Участвует</v>
      </c>
      <c r="O30" s="15" t="str">
        <f>IF(COUNTIF('МО детально'!$S:$S,"*БУ «Когалымская городская больница»*"),"Участвует","")</f>
        <v>Участвует</v>
      </c>
      <c r="P30" s="15" t="s">
        <v>205</v>
      </c>
      <c r="Q30" s="15" t="str">
        <f>IF(COUNTIF('МО детально'!$AA:$AA,"*БУ «Когалымская городская больница»*"),"Участвует","")</f>
        <v/>
      </c>
      <c r="R30" s="15" t="str">
        <f>IF(COUNTIF('МО детально'!$AE:$AE,"*БУ «Когалымская городская больница»*"),"Участвует","")</f>
        <v>Участвует</v>
      </c>
      <c r="S30" s="15" t="s">
        <v>205</v>
      </c>
      <c r="T30" s="15"/>
      <c r="U30" s="15" t="str">
        <f>IF(COUNTIF('МО детально'!$AQ:$AQ,"*БУ «Когалымская городская больница»*"),"Участвует","")</f>
        <v>Участвует</v>
      </c>
      <c r="V30" s="15" t="str">
        <f>IF(COUNTIF('МО детально'!$AU:$AU,"*БУ «Когалымская городская больница»*"),"Участвует","")</f>
        <v>Участвует</v>
      </c>
      <c r="W30" s="15" t="str">
        <f>IF(COUNTIF('МО детально'!$AY:$AY,"*БУ «Когалымская городская больница»*"),"Участвует","")</f>
        <v>Участвует</v>
      </c>
      <c r="X30" s="15" t="str">
        <f>IF(COUNTIF('МО детально'!$BC:$BC,"*БУ «Когалымская городская больница»*"),"Участвует","")</f>
        <v>Участвует</v>
      </c>
      <c r="Y30" s="15" t="str">
        <f>IF(COUNTIF('МО детально'!$BG:$BG,"*БУ «Когалымская городская больница»*"),"Участвует","")</f>
        <v>Участвует</v>
      </c>
      <c r="Z30" s="15" t="str">
        <f>IF(COUNTIF('МО детально'!$BK:$BK,"*БУ «Когалымская городская больница»*"),"Участвует","")</f>
        <v/>
      </c>
      <c r="AA30" s="15" t="str">
        <f>IF(COUNTIF('МО детально'!$BO:$BO,"*БУ «Белоярская районная больница»*"),"Участвует","")</f>
        <v>Участвует</v>
      </c>
      <c r="AB30" s="15" t="s">
        <v>205</v>
      </c>
      <c r="AC30" s="15" t="str">
        <f>IF(COUNTIF('МО детально'!$BW:$BW,"*БУ «Когалымская городская больница»*"),"Участвует","")</f>
        <v>Участвует</v>
      </c>
      <c r="AD30" s="15" t="s">
        <v>205</v>
      </c>
    </row>
    <row r="31" spans="1:30" ht="30" x14ac:dyDescent="0.2">
      <c r="A31" s="24">
        <v>25</v>
      </c>
      <c r="B31" s="35" t="s">
        <v>85</v>
      </c>
      <c r="C31" s="36" t="s">
        <v>86</v>
      </c>
      <c r="D31" s="37">
        <f t="shared" si="0"/>
        <v>19</v>
      </c>
      <c r="E31" s="24">
        <f t="shared" si="1"/>
        <v>1</v>
      </c>
      <c r="F31" s="24">
        <f t="shared" si="2"/>
        <v>3</v>
      </c>
      <c r="G31" s="38">
        <f t="shared" si="3"/>
        <v>5</v>
      </c>
      <c r="H31" s="24">
        <f t="shared" si="4"/>
        <v>7</v>
      </c>
      <c r="I31" s="24">
        <f t="shared" si="5"/>
        <v>2</v>
      </c>
      <c r="J31" s="24">
        <f t="shared" si="6"/>
        <v>1</v>
      </c>
      <c r="K31" s="10" t="s">
        <v>205</v>
      </c>
      <c r="L31" s="15" t="str">
        <f>IF(COUNTIF('МО детально'!$G:$G,"*БУ «Лангепасская городская больница»*"),"Участвует","")</f>
        <v>Участвует</v>
      </c>
      <c r="M31" s="15" t="str">
        <f>IF(COUNTIF('МО детально'!$K:$K,"*БУ «Лангепасская городская больница»*"),"Участвует","")</f>
        <v/>
      </c>
      <c r="N31" s="15" t="str">
        <f>IF(COUNTIF('МО детально'!$O:$O,"*БУ «Лангепасская городская больница»*"),"Участвует","")</f>
        <v>Участвует</v>
      </c>
      <c r="O31" s="15" t="str">
        <f>IF(COUNTIF('МО детально'!$S:$S,"*БУ «Лангепасская городская больница»*"),"Участвует","")</f>
        <v>Участвует</v>
      </c>
      <c r="P31" s="15" t="s">
        <v>205</v>
      </c>
      <c r="Q31" s="15" t="str">
        <f>IF(COUNTIF('МО детально'!$AA:$AA,"*БУ «Лангепасская городская больница»*"),"Участвует","")</f>
        <v>Участвует</v>
      </c>
      <c r="R31" s="15" t="str">
        <f>IF(COUNTIF('МО детально'!$AE:$AE,"*БУ «Лангепасская городская больница»*"),"Участвует","")</f>
        <v>Участвует</v>
      </c>
      <c r="S31" s="15" t="s">
        <v>205</v>
      </c>
      <c r="T31" s="15" t="s">
        <v>205</v>
      </c>
      <c r="U31" s="15" t="str">
        <f>IF(COUNTIF('МО детально'!$AQ:$AQ,"*БУ «Лангепасская городская больница»*"),"Участвует","")</f>
        <v>Участвует</v>
      </c>
      <c r="V31" s="15" t="str">
        <f>IF(COUNTIF('МО детально'!$AU:$AU,"*БУ «Лангепасская городская больница»*"),"Участвует","")</f>
        <v>Участвует</v>
      </c>
      <c r="W31" s="15" t="str">
        <f>IF(COUNTIF('МО детально'!$AY:$AY,"*БУ «Лангепасская городская больница»*"),"Участвует","")</f>
        <v>Участвует</v>
      </c>
      <c r="X31" s="15" t="str">
        <f>IF(COUNTIF('МО детально'!$BC:$BC,"*БУ «Лангепасская городская больница»*"),"Участвует","")</f>
        <v>Участвует</v>
      </c>
      <c r="Y31" s="15" t="str">
        <f>IF(COUNTIF('МО детально'!$BG:$BG,"*БУ «Лангепасская городская больница»*"),"Участвует","")</f>
        <v>Участвует</v>
      </c>
      <c r="Z31" s="15" t="str">
        <f>IF(COUNTIF('МО детально'!$BK:$BK,"*БУ «Лангепасская городская больница»*"),"Участвует","")</f>
        <v>Участвует</v>
      </c>
      <c r="AA31" s="15" t="str">
        <f>IF(COUNTIF('МО детально'!$BO:$BO,"*БУ «Белоярская районная больница»*"),"Участвует","")</f>
        <v>Участвует</v>
      </c>
      <c r="AB31" s="15" t="s">
        <v>205</v>
      </c>
      <c r="AC31" s="15" t="str">
        <f>IF(COUNTIF('МО детально'!$BW:$BW,"*БУ «Лангепасская городская больница»*"),"Участвует","")</f>
        <v>Участвует</v>
      </c>
      <c r="AD31" s="15" t="s">
        <v>205</v>
      </c>
    </row>
    <row r="32" spans="1:30" ht="30" x14ac:dyDescent="0.2">
      <c r="A32" s="24">
        <v>26</v>
      </c>
      <c r="B32" s="35" t="s">
        <v>85</v>
      </c>
      <c r="C32" s="36" t="s">
        <v>143</v>
      </c>
      <c r="D32" s="37">
        <f t="shared" si="0"/>
        <v>14</v>
      </c>
      <c r="E32" s="24">
        <f t="shared" si="1"/>
        <v>0</v>
      </c>
      <c r="F32" s="24">
        <f t="shared" si="2"/>
        <v>2</v>
      </c>
      <c r="G32" s="38">
        <f t="shared" si="3"/>
        <v>3</v>
      </c>
      <c r="H32" s="24">
        <f t="shared" si="4"/>
        <v>6</v>
      </c>
      <c r="I32" s="24">
        <f t="shared" si="5"/>
        <v>2</v>
      </c>
      <c r="J32" s="24">
        <f t="shared" si="6"/>
        <v>1</v>
      </c>
      <c r="K32" s="10"/>
      <c r="L32" s="15" t="str">
        <f>IF(COUNTIF('МО детально'!$G:$G,"*БУ «Лангепасская городская стоматологическая поликлиника»*"),"Участвует","")</f>
        <v/>
      </c>
      <c r="M32" s="15" t="str">
        <f>IF(COUNTIF('МО детально'!$K:$K,"*БУ «Лангепасская городская стоматологическая поликлиника»*"),"Участвует","")</f>
        <v/>
      </c>
      <c r="N32" s="15" t="str">
        <f>IF(COUNTIF('МО детально'!$O:$O,"*БУ «Лангепасская городская стоматологическая поликлиника»*"),"Участвует","")</f>
        <v>Участвует</v>
      </c>
      <c r="O32" s="15" t="str">
        <f>IF(COUNTIF('МО детально'!$S:$S,"*БУ «Лангепасская городская стоматологическая поликлиника»*"),"Участвует","")</f>
        <v>Участвует</v>
      </c>
      <c r="P32" s="15" t="s">
        <v>205</v>
      </c>
      <c r="Q32" s="15" t="str">
        <f>IF(COUNTIF('МО детально'!$AA:$AA,"*БУ «Лангепасская городская стоматологическая поликлиника»*"),"Участвует","")</f>
        <v/>
      </c>
      <c r="R32" s="15" t="str">
        <f>IF(COUNTIF('МО детально'!$AE:$AE,"*БУ «Лангепасская городская стоматологическая поликлиника»*"),"Участвует","")</f>
        <v>Участвует</v>
      </c>
      <c r="S32" s="15" t="s">
        <v>205</v>
      </c>
      <c r="T32" s="15"/>
      <c r="U32" s="15" t="str">
        <f>IF(COUNTIF('МО детально'!$AQ:$AQ,"*БУ «Лангепасская городская стоматологическая поликлиника»*"),"Участвует","")</f>
        <v>Участвует</v>
      </c>
      <c r="V32" s="15" t="str">
        <f>IF(COUNTIF('МО детально'!$AU:$AU,"*БУ «Лангепасская городская стоматологическая поликлиника»*"),"Участвует","")</f>
        <v>Участвует</v>
      </c>
      <c r="W32" s="15" t="str">
        <f>IF(COUNTIF('МО детально'!$AY:$AY,"*БУ «Лангепасская городская стоматологическая поликлиника»*"),"Участвует","")</f>
        <v>Участвует</v>
      </c>
      <c r="X32" s="15" t="str">
        <f>IF(COUNTIF('МО детально'!$BC:$BC,"*БУ «Лангепасская городская стоматологическая поликлиника»*"),"Участвует","")</f>
        <v>Участвует</v>
      </c>
      <c r="Y32" s="15" t="str">
        <f>IF(COUNTIF('МО детально'!$BG:$BG,"*БУ «Лангепасская городская стоматологическая поликлиника»*"),"Участвует","")</f>
        <v>Участвует</v>
      </c>
      <c r="Z32" s="15" t="str">
        <f>IF(COUNTIF('МО детально'!$BK:$BK,"*БУ «Лангепасская городская стоматологическая поликлиника»*"),"Участвует","")</f>
        <v/>
      </c>
      <c r="AA32" s="15" t="str">
        <f>IF(COUNTIF('МО детально'!$BO:$BO,"*БУ «Белоярская районная больница»*"),"Участвует","")</f>
        <v>Участвует</v>
      </c>
      <c r="AB32" s="15" t="s">
        <v>205</v>
      </c>
      <c r="AC32" s="15" t="str">
        <f>IF(COUNTIF('МО детально'!$BW:$BW,"*БУ «Лангепасская городская стоматологическая поликлиника»*"),"Участвует","")</f>
        <v>Участвует</v>
      </c>
      <c r="AD32" s="15" t="s">
        <v>205</v>
      </c>
    </row>
    <row r="33" spans="1:30" ht="30" x14ac:dyDescent="0.2">
      <c r="A33" s="24">
        <v>27</v>
      </c>
      <c r="B33" s="35" t="s">
        <v>113</v>
      </c>
      <c r="C33" s="36" t="s">
        <v>146</v>
      </c>
      <c r="D33" s="37">
        <f t="shared" si="0"/>
        <v>14</v>
      </c>
      <c r="E33" s="24">
        <f t="shared" si="1"/>
        <v>0</v>
      </c>
      <c r="F33" s="24">
        <f t="shared" si="2"/>
        <v>2</v>
      </c>
      <c r="G33" s="38">
        <f t="shared" si="3"/>
        <v>3</v>
      </c>
      <c r="H33" s="24">
        <f t="shared" si="4"/>
        <v>6</v>
      </c>
      <c r="I33" s="24">
        <f t="shared" si="5"/>
        <v>2</v>
      </c>
      <c r="J33" s="24">
        <f t="shared" si="6"/>
        <v>1</v>
      </c>
      <c r="K33" s="10"/>
      <c r="L33" s="15" t="str">
        <f>IF(COUNTIF('МО детально'!$G:$G,"*АУ «Мегионская городская стоматологическая поликлиника»*"),"Участвует","")</f>
        <v/>
      </c>
      <c r="M33" s="15" t="str">
        <f>IF(COUNTIF('МО детально'!$K:$K,"*АУ «Мегионская городская стоматологическая поликлиника»*"),"Участвует","")</f>
        <v/>
      </c>
      <c r="N33" s="15" t="str">
        <f>IF(COUNTIF('МО детально'!$O:$O,"*АУ «Мегионская городская стоматологическая поликлиника»*"),"Участвует","")</f>
        <v>Участвует</v>
      </c>
      <c r="O33" s="15" t="str">
        <f>IF(COUNTIF('МО детально'!$S:$S,"*АУ «Мегионская городская стоматологическая поликлиника»*"),"Участвует","")</f>
        <v>Участвует</v>
      </c>
      <c r="P33" s="15" t="s">
        <v>205</v>
      </c>
      <c r="Q33" s="15" t="str">
        <f>IF(COUNTIF('МО детально'!$AA:$AA,"*АУ «Мегионская городская стоматологическая поликлиника»*"),"Участвует","")</f>
        <v/>
      </c>
      <c r="R33" s="15" t="str">
        <f>IF(COUNTIF('МО детально'!$AE:$AE,"*АУ «Мегионская городская стоматологическая поликлиника»*"),"Участвует","")</f>
        <v>Участвует</v>
      </c>
      <c r="S33" s="15" t="s">
        <v>205</v>
      </c>
      <c r="T33" s="15"/>
      <c r="U33" s="15" t="str">
        <f>IF(COUNTIF('МО детально'!$AQ:$AQ,"*АУ «Мегионская городская стоматологическая поликлиника»*"),"Участвует","")</f>
        <v>Участвует</v>
      </c>
      <c r="V33" s="15" t="str">
        <f>IF(COUNTIF('МО детально'!$AU:$AU,"*АУ «Мегионская городская стоматологическая поликлиника»*"),"Участвует","")</f>
        <v>Участвует</v>
      </c>
      <c r="W33" s="15" t="str">
        <f>IF(COUNTIF('МО детально'!$AY:$AY,"*АУ «Мегионская городская стоматологическая поликлиника»*"),"Участвует","")</f>
        <v>Участвует</v>
      </c>
      <c r="X33" s="15" t="str">
        <f>IF(COUNTIF('МО детально'!$BC:$BC,"*АУ «Мегионская городская стоматологическая поликлиника»*"),"Участвует","")</f>
        <v>Участвует</v>
      </c>
      <c r="Y33" s="15" t="str">
        <f>IF(COUNTIF('МО детально'!$BG:$BG,"*АУ «Мегионская городская стоматологическая поликлиника»*"),"Участвует","")</f>
        <v>Участвует</v>
      </c>
      <c r="Z33" s="15" t="str">
        <f>IF(COUNTIF('МО детально'!$BK:$BK,"*АУ «Мегионская городская стоматологическая поликлиника»*"),"Участвует","")</f>
        <v/>
      </c>
      <c r="AA33" s="15" t="str">
        <f>IF(COUNTIF('МО детально'!$BO:$BO,"*БУ «Белоярская районная больница»*"),"Участвует","")</f>
        <v>Участвует</v>
      </c>
      <c r="AB33" s="15" t="s">
        <v>205</v>
      </c>
      <c r="AC33" s="15" t="str">
        <f>IF(COUNTIF('МО детально'!$BW:$BW,"*АУ «Мегионская городская стоматологическая поликлиника»*"),"Участвует","")</f>
        <v>Участвует</v>
      </c>
      <c r="AD33" s="15" t="s">
        <v>205</v>
      </c>
    </row>
    <row r="34" spans="1:30" ht="30" x14ac:dyDescent="0.2">
      <c r="A34" s="24">
        <v>28</v>
      </c>
      <c r="B34" s="35" t="s">
        <v>113</v>
      </c>
      <c r="C34" s="36" t="s">
        <v>114</v>
      </c>
      <c r="D34" s="37">
        <f t="shared" si="0"/>
        <v>18</v>
      </c>
      <c r="E34" s="24">
        <f t="shared" si="1"/>
        <v>1</v>
      </c>
      <c r="F34" s="24">
        <f t="shared" si="2"/>
        <v>4</v>
      </c>
      <c r="G34" s="38">
        <f t="shared" si="3"/>
        <v>3</v>
      </c>
      <c r="H34" s="24">
        <f t="shared" si="4"/>
        <v>7</v>
      </c>
      <c r="I34" s="24">
        <f t="shared" si="5"/>
        <v>2</v>
      </c>
      <c r="J34" s="24">
        <f t="shared" si="6"/>
        <v>1</v>
      </c>
      <c r="K34" s="10" t="s">
        <v>205</v>
      </c>
      <c r="L34" s="15" t="str">
        <f>IF(COUNTIF('МО детально'!$G:$G,"*БУ «Мегионская городская больница»*"),"Участвует","")</f>
        <v>Участвует</v>
      </c>
      <c r="M34" s="15" t="str">
        <f>IF(COUNTIF('МО детально'!$K:$K,"*БУ «Мегионская городская больница»*"),"Участвует","")</f>
        <v>Участвует</v>
      </c>
      <c r="N34" s="15" t="str">
        <f>IF(COUNTIF('МО детально'!$O:$O,"*БУ «Мегионская городская больница»*"),"Участвует","")</f>
        <v>Участвует</v>
      </c>
      <c r="O34" s="15" t="str">
        <f>IF(COUNTIF('МО детально'!$S:$S,"*БУ «Мегионская городская больница»*"),"Участвует","")</f>
        <v>Участвует</v>
      </c>
      <c r="P34" s="15" t="s">
        <v>205</v>
      </c>
      <c r="Q34" s="15" t="str">
        <f>IF(COUNTIF('МО детально'!$AA:$AA,"*БУ «Мегионская городская больница»*"),"Участвует","")</f>
        <v/>
      </c>
      <c r="R34" s="15" t="str">
        <f>IF(COUNTIF('МО детально'!$AE:$AE,"*БУ «Мегионская городская больница»*"),"Участвует","")</f>
        <v>Участвует</v>
      </c>
      <c r="S34" s="15" t="s">
        <v>205</v>
      </c>
      <c r="T34" s="15"/>
      <c r="U34" s="15" t="str">
        <f>IF(COUNTIF('МО детально'!$AQ:$AQ,"*БУ «Мегионская городская больница»*"),"Участвует","")</f>
        <v>Участвует</v>
      </c>
      <c r="V34" s="15" t="str">
        <f>IF(COUNTIF('МО детально'!$AU:$AU,"*БУ «Мегионская городская больница»*"),"Участвует","")</f>
        <v>Участвует</v>
      </c>
      <c r="W34" s="15" t="str">
        <f>IF(COUNTIF('МО детально'!$AY:$AY,"*БУ «Мегионская городская больница»*"),"Участвует","")</f>
        <v>Участвует</v>
      </c>
      <c r="X34" s="15" t="str">
        <f>IF(COUNTIF('МО детально'!$BC:$BC,"*БУ «Мегионская городская больница»*"),"Участвует","")</f>
        <v>Участвует</v>
      </c>
      <c r="Y34" s="15" t="str">
        <f>IF(COUNTIF('МО детально'!$BG:$BG,"*БУ «Мегионская городская больница»*"),"Участвует","")</f>
        <v>Участвует</v>
      </c>
      <c r="Z34" s="15" t="str">
        <f>IF(COUNTIF('МО детально'!$BK:$BK,"*БУ «Мегионская городская больница»*"),"Участвует","")</f>
        <v>Участвует</v>
      </c>
      <c r="AA34" s="15" t="str">
        <f>IF(COUNTIF('МО детально'!$BO:$BO,"*БУ «Белоярская районная больница»*"),"Участвует","")</f>
        <v>Участвует</v>
      </c>
      <c r="AB34" s="15" t="s">
        <v>205</v>
      </c>
      <c r="AC34" s="15" t="str">
        <f>IF(COUNTIF('МО детально'!$BW:$BW,"*БУ «Мегионская городская больница»*"),"Участвует","")</f>
        <v>Участвует</v>
      </c>
      <c r="AD34" s="15" t="s">
        <v>205</v>
      </c>
    </row>
    <row r="35" spans="1:30" ht="45" x14ac:dyDescent="0.2">
      <c r="A35" s="24">
        <v>29</v>
      </c>
      <c r="B35" s="35" t="s">
        <v>113</v>
      </c>
      <c r="C35" s="36" t="s">
        <v>162</v>
      </c>
      <c r="D35" s="37">
        <f t="shared" si="0"/>
        <v>10</v>
      </c>
      <c r="E35" s="24">
        <f t="shared" si="1"/>
        <v>0</v>
      </c>
      <c r="F35" s="24">
        <f t="shared" si="2"/>
        <v>2</v>
      </c>
      <c r="G35" s="38">
        <f t="shared" si="3"/>
        <v>2</v>
      </c>
      <c r="H35" s="24">
        <f t="shared" si="4"/>
        <v>5</v>
      </c>
      <c r="I35" s="24">
        <f t="shared" si="5"/>
        <v>1</v>
      </c>
      <c r="J35" s="24">
        <f t="shared" si="6"/>
        <v>0</v>
      </c>
      <c r="K35" s="10"/>
      <c r="L35" s="15" t="str">
        <f>IF(COUNTIF('МО детально'!$G:$G,"*БУ «Психоневрологическая больница имени Святой Преподобномученицы Елизаветы»*"),"Участвует","")</f>
        <v/>
      </c>
      <c r="M35" s="15" t="str">
        <f>IF(COUNTIF('МО детально'!$K:$K,"*БУ «Психоневрологическая больница имени Святой Преподобномученицы Елизаветы»*"),"Участвует","")</f>
        <v/>
      </c>
      <c r="N35" s="15" t="str">
        <f>IF(COUNTIF('МО детально'!$O:$O,"*БУ «Психоневрологическая больница имени Святой Преподобномученицы Елизаветы»*"),"Участвует","")</f>
        <v>Участвует</v>
      </c>
      <c r="O35" s="15" t="str">
        <f>IF(COUNTIF('МО детально'!$S:$S,"*БУ «Психоневрологическая больница имени Святой Преподобномученицы Елизаветы»*"),"Участвует","")</f>
        <v>Участвует</v>
      </c>
      <c r="P35" s="15"/>
      <c r="Q35" s="15" t="str">
        <f>IF(COUNTIF('МО детально'!$AA:$AA,"*БУ «Психоневрологическая больница имени Святой Преподобномученицы Елизаветы»*"),"Участвует","")</f>
        <v/>
      </c>
      <c r="R35" s="15" t="str">
        <f>IF(COUNTIF('МО детально'!$AE:$AE,"*БУ «Психоневрологическая больница имени Святой Преподобномученицы Елизаветы»*"),"Участвует","")</f>
        <v>Участвует</v>
      </c>
      <c r="S35" s="15" t="s">
        <v>205</v>
      </c>
      <c r="T35" s="15"/>
      <c r="U35" s="15" t="str">
        <f>IF(COUNTIF('МО детально'!$AQ:$AQ,"*БУ «Психоневрологическая больница имени Святой Преподобномученицы Елизаветы»*"),"Участвует","")</f>
        <v>Участвует</v>
      </c>
      <c r="V35" s="15" t="str">
        <f>IF(COUNTIF('МО детально'!$AU:$AU,"*БУ «Психоневрологическая больница имени Святой Преподобномученицы Елизаветы»*"),"Участвует","")</f>
        <v/>
      </c>
      <c r="W35" s="15" t="str">
        <f>IF(COUNTIF('МО детально'!$AY:$AY,"*БУ «Психоневрологическая больница имени Святой Преподобномученицы Елизаветы»*"),"Участвует","")</f>
        <v>Участвует</v>
      </c>
      <c r="X35" s="15" t="str">
        <f>IF(COUNTIF('МО детально'!$BC:$BC,"*БУ «Психоневрологическая больница имени Святой Преподобномученицы Елизаветы»*"),"Участвует","")</f>
        <v>Участвует</v>
      </c>
      <c r="Y35" s="15" t="str">
        <f>IF(COUNTIF('МО детально'!$BG:$BG,"*БУ «Психоневрологическая больница имени Святой Преподобномученицы Елизаветы»*"),"Участвует","")</f>
        <v>Участвует</v>
      </c>
      <c r="Z35" s="15" t="str">
        <f>IF(COUNTIF('МО детально'!$BK:$BK,"*БУ «Психоневрологическая больница имени Святой Преподобномученицы Елизаветы»*"),"Участвует","")</f>
        <v/>
      </c>
      <c r="AA35" s="15" t="str">
        <f>IF(COUNTIF('МО детально'!$BO:$BO,"*БУ «Белоярская районная больница»*"),"Участвует","")</f>
        <v>Участвует</v>
      </c>
      <c r="AB35" s="15"/>
      <c r="AC35" s="15" t="str">
        <f>IF(COUNTIF('МО детально'!$BW:$BW,"*БУ «Психоневрологическая больница имени Святой Преподобномученицы Елизаветы»*"),"Участвует","")</f>
        <v>Участвует</v>
      </c>
      <c r="AD35" s="15"/>
    </row>
    <row r="36" spans="1:30" ht="45" x14ac:dyDescent="0.2">
      <c r="A36" s="24">
        <v>30</v>
      </c>
      <c r="B36" s="35" t="s">
        <v>117</v>
      </c>
      <c r="C36" s="36" t="s">
        <v>148</v>
      </c>
      <c r="D36" s="37">
        <f t="shared" si="0"/>
        <v>13</v>
      </c>
      <c r="E36" s="24">
        <f t="shared" si="1"/>
        <v>1</v>
      </c>
      <c r="F36" s="24">
        <f t="shared" si="2"/>
        <v>2</v>
      </c>
      <c r="G36" s="38">
        <f t="shared" si="3"/>
        <v>2</v>
      </c>
      <c r="H36" s="24">
        <f t="shared" si="4"/>
        <v>6</v>
      </c>
      <c r="I36" s="24">
        <f t="shared" si="5"/>
        <v>2</v>
      </c>
      <c r="J36" s="24">
        <f t="shared" si="6"/>
        <v>0</v>
      </c>
      <c r="K36" s="10" t="s">
        <v>205</v>
      </c>
      <c r="L36" s="15" t="str">
        <f>IF(COUNTIF('МО детально'!$G:$G,"*БУ «Нефтеюганская городская станция скорой медицинской помощи»*"),"Участвует","")</f>
        <v/>
      </c>
      <c r="M36" s="15" t="str">
        <f>IF(COUNTIF('МО детально'!$K:$K,"*БУ «Нефтеюганская городская станция скорой медицинской помощи»*"),"Участвует","")</f>
        <v/>
      </c>
      <c r="N36" s="15" t="str">
        <f>IF(COUNTIF('МО детально'!$O:$O,"*БУ «Нефтеюганская городская станция скорой медицинской помощи»*"),"Участвует","")</f>
        <v>Участвует</v>
      </c>
      <c r="O36" s="15" t="str">
        <f>IF(COUNTIF('МО детально'!$S:$S,"*БУ «Нефтеюганская городская станция скорой медицинской помощи»*"),"Участвует","")</f>
        <v>Участвует</v>
      </c>
      <c r="P36" s="15"/>
      <c r="Q36" s="15" t="str">
        <f>IF(COUNTIF('МО детально'!$AA:$AA,"*БУ «Нефтеюганская городская станция скорой медицинской помощи»*"),"Участвует","")</f>
        <v/>
      </c>
      <c r="R36" s="15" t="str">
        <f>IF(COUNTIF('МО детально'!$AE:$AE,"*БУ «Нефтеюганская городская станция скорой медицинской помощи»*"),"Участвует","")</f>
        <v>Участвует</v>
      </c>
      <c r="S36" s="15" t="s">
        <v>205</v>
      </c>
      <c r="T36" s="15"/>
      <c r="U36" s="15" t="str">
        <f>IF(COUNTIF('МО детально'!$AQ:$AQ,"*БУ «Нефтеюганская городская станция скорой медицинской помощи»*"),"Участвует","")</f>
        <v>Участвует</v>
      </c>
      <c r="V36" s="15" t="str">
        <f>IF(COUNTIF('МО детально'!$AU:$AU,"*БУ «Нефтеюганская городская станция скорой медицинской помощи»*"),"Участвует","")</f>
        <v>Участвует</v>
      </c>
      <c r="W36" s="15" t="str">
        <f>IF(COUNTIF('МО детально'!$AY:$AY,"*БУ «Нефтеюганская городская станция скорой медицинской помощи»*"),"Участвует","")</f>
        <v>Участвует</v>
      </c>
      <c r="X36" s="15" t="str">
        <f>IF(COUNTIF('МО детально'!$BC:$BC,"*БУ «Нефтеюганская городская станция скорой медицинской помощи»*"),"Участвует","")</f>
        <v>Участвует</v>
      </c>
      <c r="Y36" s="15" t="str">
        <f>IF(COUNTIF('МО детально'!$BG:$BG,"*БУ «Нефтеюганская городская станция скорой медицинской помощи»*"),"Участвует","")</f>
        <v>Участвует</v>
      </c>
      <c r="Z36" s="15" t="str">
        <f>IF(COUNTIF('МО детально'!$BK:$BK,"*БУ «Нефтеюганская городская станция скорой медицинской помощи»*"),"Участвует","")</f>
        <v/>
      </c>
      <c r="AA36" s="15" t="str">
        <f>IF(COUNTIF('МО детально'!$BO:$BO,"*БУ «Белоярская районная больница»*"),"Участвует","")</f>
        <v>Участвует</v>
      </c>
      <c r="AB36" s="15" t="s">
        <v>205</v>
      </c>
      <c r="AC36" s="15" t="str">
        <f>IF(COUNTIF('МО детально'!$BW:$BW,"*БУ «Нефтеюганская городская станция скорой медицинской помощи»*"),"Участвует","")</f>
        <v>Участвует</v>
      </c>
      <c r="AD36" s="15"/>
    </row>
    <row r="37" spans="1:30" ht="30" x14ac:dyDescent="0.2">
      <c r="A37" s="24">
        <v>31</v>
      </c>
      <c r="B37" s="35" t="s">
        <v>117</v>
      </c>
      <c r="C37" s="36" t="s">
        <v>153</v>
      </c>
      <c r="D37" s="37">
        <f t="shared" si="0"/>
        <v>14</v>
      </c>
      <c r="E37" s="24">
        <f t="shared" si="1"/>
        <v>0</v>
      </c>
      <c r="F37" s="24">
        <f t="shared" si="2"/>
        <v>2</v>
      </c>
      <c r="G37" s="38">
        <f t="shared" si="3"/>
        <v>3</v>
      </c>
      <c r="H37" s="24">
        <f t="shared" si="4"/>
        <v>6</v>
      </c>
      <c r="I37" s="24">
        <f t="shared" si="5"/>
        <v>2</v>
      </c>
      <c r="J37" s="24">
        <f t="shared" si="6"/>
        <v>1</v>
      </c>
      <c r="K37" s="10"/>
      <c r="L37" s="15" t="str">
        <f>IF(COUNTIF('МО детально'!$G:$G,"*БУ «Нефтеюганская городская стоматологическая поликлиника»*"),"Участвует","")</f>
        <v/>
      </c>
      <c r="M37" s="15" t="str">
        <f>IF(COUNTIF('МО детально'!$K:$K,"*БУ «Нефтеюганская городская стоматологическая поликлиника»*"),"Участвует","")</f>
        <v/>
      </c>
      <c r="N37" s="15" t="str">
        <f>IF(COUNTIF('МО детально'!$O:$O,"*БУ «Нефтеюганская городская стоматологическая поликлиника»*"),"Участвует","")</f>
        <v>Участвует</v>
      </c>
      <c r="O37" s="15" t="str">
        <f>IF(COUNTIF('МО детально'!$S:$S,"*БУ «Нефтеюганская городская стоматологическая поликлиника»*"),"Участвует","")</f>
        <v>Участвует</v>
      </c>
      <c r="P37" s="15" t="s">
        <v>205</v>
      </c>
      <c r="Q37" s="15" t="str">
        <f>IF(COUNTIF('МО детально'!$AA:$AA,"*БУ «Нефтеюганская городская стоматологическая поликлиника»*"),"Участвует","")</f>
        <v/>
      </c>
      <c r="R37" s="15" t="str">
        <f>IF(COUNTIF('МО детально'!$AE:$AE,"*БУ «Нефтеюганская городская стоматологическая поликлиника»*"),"Участвует","")</f>
        <v>Участвует</v>
      </c>
      <c r="S37" s="15" t="s">
        <v>205</v>
      </c>
      <c r="T37" s="15"/>
      <c r="U37" s="15" t="str">
        <f>IF(COUNTIF('МО детально'!$AQ:$AQ,"*БУ «Нефтеюганская городская стоматологическая поликлиника»*"),"Участвует","")</f>
        <v>Участвует</v>
      </c>
      <c r="V37" s="15" t="str">
        <f>IF(COUNTIF('МО детально'!$AU:$AU,"*БУ «Нефтеюганская городская стоматологическая поликлиника»*"),"Участвует","")</f>
        <v>Участвует</v>
      </c>
      <c r="W37" s="15" t="str">
        <f>IF(COUNTIF('МО детально'!$AY:$AY,"*БУ «Нефтеюганская городская стоматологическая поликлиника»*"),"Участвует","")</f>
        <v>Участвует</v>
      </c>
      <c r="X37" s="15" t="str">
        <f>IF(COUNTIF('МО детально'!$BC:$BC,"*БУ «Нефтеюганская городская стоматологическая поликлиника»*"),"Участвует","")</f>
        <v>Участвует</v>
      </c>
      <c r="Y37" s="15" t="str">
        <f>IF(COUNTIF('МО детально'!$BG:$BG,"*БУ «Нефтеюганская городская стоматологическая поликлиника»*"),"Участвует","")</f>
        <v>Участвует</v>
      </c>
      <c r="Z37" s="15" t="str">
        <f>IF(COUNTIF('МО детально'!$BK:$BK,"*БУ «Нефтеюганская городская стоматологическая поликлиника»*"),"Участвует","")</f>
        <v/>
      </c>
      <c r="AA37" s="15" t="str">
        <f>IF(COUNTIF('МО детально'!$BO:$BO,"*БУ «Белоярская районная больница»*"),"Участвует","")</f>
        <v>Участвует</v>
      </c>
      <c r="AB37" s="15" t="s">
        <v>205</v>
      </c>
      <c r="AC37" s="15" t="str">
        <f>IF(COUNTIF('МО детально'!$BW:$BW,"*БУ «Нефтеюганская городская стоматологическая поликлиника»*"),"Участвует","")</f>
        <v>Участвует</v>
      </c>
      <c r="AD37" s="15" t="s">
        <v>205</v>
      </c>
    </row>
    <row r="38" spans="1:30" ht="45" x14ac:dyDescent="0.2">
      <c r="A38" s="24">
        <v>32</v>
      </c>
      <c r="B38" s="35" t="s">
        <v>117</v>
      </c>
      <c r="C38" s="36" t="s">
        <v>118</v>
      </c>
      <c r="D38" s="37">
        <f t="shared" si="0"/>
        <v>18</v>
      </c>
      <c r="E38" s="24">
        <f t="shared" si="1"/>
        <v>1</v>
      </c>
      <c r="F38" s="24">
        <f t="shared" si="2"/>
        <v>4</v>
      </c>
      <c r="G38" s="38">
        <f t="shared" si="3"/>
        <v>3</v>
      </c>
      <c r="H38" s="24">
        <f t="shared" si="4"/>
        <v>7</v>
      </c>
      <c r="I38" s="24">
        <f t="shared" si="5"/>
        <v>2</v>
      </c>
      <c r="J38" s="24">
        <f t="shared" si="6"/>
        <v>1</v>
      </c>
      <c r="K38" s="10" t="s">
        <v>205</v>
      </c>
      <c r="L38" s="15" t="str">
        <f>IF(COUNTIF('МО детально'!$G:$G,"*БУ «Нефтеюганская окружная клиническая больница имени В.И. Яцкив»*"),"Участвует","")</f>
        <v>Участвует</v>
      </c>
      <c r="M38" s="15" t="str">
        <f>IF(COUNTIF('МО детально'!$K:$K,"*БУ «Нефтеюганская окружная клиническая больница имени В.И. Яцкив»*"),"Участвует","")</f>
        <v>Участвует</v>
      </c>
      <c r="N38" s="15" t="str">
        <f>IF(COUNTIF('МО детально'!$O:$O,"*БУ «Нефтеюганская окружная клиническая больница имени В.И. Яцкив»*"),"Участвует","")</f>
        <v>Участвует</v>
      </c>
      <c r="O38" s="15" t="str">
        <f>IF(COUNTIF('МО детально'!$S:$S,"*БУ «Нефтеюганская окружная клиническая больница имени В.И. Яцкив»*"),"Участвует","")</f>
        <v>Участвует</v>
      </c>
      <c r="P38" s="15" t="s">
        <v>205</v>
      </c>
      <c r="Q38" s="15" t="str">
        <f>IF(COUNTIF('МО детально'!$AA:$AA,"*БУ «Нефтеюганская окружная клиническая больница имени В.И. Яцкив»*"),"Участвует","")</f>
        <v/>
      </c>
      <c r="R38" s="15" t="str">
        <f>IF(COUNTIF('МО детально'!$AE:$AE,"*БУ «Нефтеюганская окружная клиническая больница имени В.И. Яцкив»*"),"Участвует","")</f>
        <v>Участвует</v>
      </c>
      <c r="S38" s="15" t="s">
        <v>205</v>
      </c>
      <c r="T38" s="15"/>
      <c r="U38" s="15" t="str">
        <f>IF(COUNTIF('МО детально'!$AQ:$AQ,"*БУ «Нефтеюганская окружная клиническая больница имени В.И. Яцкив»*"),"Участвует","")</f>
        <v>Участвует</v>
      </c>
      <c r="V38" s="15" t="str">
        <f>IF(COUNTIF('МО детально'!$AU:$AU,"*БУ «Нефтеюганская окружная клиническая больница имени В.И. Яцкив»*"),"Участвует","")</f>
        <v>Участвует</v>
      </c>
      <c r="W38" s="15" t="str">
        <f>IF(COUNTIF('МО детально'!$AY:$AY,"*БУ «Нефтеюганская окружная клиническая больница имени В.И. Яцкив»*"),"Участвует","")</f>
        <v>Участвует</v>
      </c>
      <c r="X38" s="15" t="str">
        <f>IF(COUNTIF('МО детально'!$BC:$BC,"*БУ «Нефтеюганская окружная клиническая больница имени В.И. Яцкив»*"),"Участвует","")</f>
        <v>Участвует</v>
      </c>
      <c r="Y38" s="15" t="str">
        <f>IF(COUNTIF('МО детально'!$BG:$BG,"*БУ «Нефтеюганская окружная клиническая больница имени В.И. Яцкив»*"),"Участвует","")</f>
        <v>Участвует</v>
      </c>
      <c r="Z38" s="15" t="str">
        <f>IF(COUNTIF('МО детально'!$BK:$BK,"*БУ «Нефтеюганская окружная клиническая больница имени В.И. Яцкив»*"),"Участвует","")</f>
        <v>Участвует</v>
      </c>
      <c r="AA38" s="15" t="str">
        <f>IF(COUNTIF('МО детально'!$BO:$BO,"*БУ «Белоярская районная больница»*"),"Участвует","")</f>
        <v>Участвует</v>
      </c>
      <c r="AB38" s="15" t="s">
        <v>205</v>
      </c>
      <c r="AC38" s="15" t="str">
        <f>IF(COUNTIF('МО детально'!$BW:$BW,"*БУ «Нефтеюганская окружная клиническая больница имени В.И. Яцкив»*"),"Участвует","")</f>
        <v>Участвует</v>
      </c>
      <c r="AD38" s="15" t="s">
        <v>205</v>
      </c>
    </row>
    <row r="39" spans="1:30" ht="45" x14ac:dyDescent="0.2">
      <c r="A39" s="24">
        <v>33</v>
      </c>
      <c r="B39" s="35" t="s">
        <v>91</v>
      </c>
      <c r="C39" s="36" t="s">
        <v>137</v>
      </c>
      <c r="D39" s="37">
        <f t="shared" si="0"/>
        <v>16</v>
      </c>
      <c r="E39" s="24">
        <f t="shared" si="1"/>
        <v>1</v>
      </c>
      <c r="F39" s="24">
        <f t="shared" si="2"/>
        <v>2</v>
      </c>
      <c r="G39" s="38">
        <f t="shared" si="3"/>
        <v>3</v>
      </c>
      <c r="H39" s="24">
        <f t="shared" si="4"/>
        <v>7</v>
      </c>
      <c r="I39" s="24">
        <f t="shared" si="5"/>
        <v>2</v>
      </c>
      <c r="J39" s="24">
        <f t="shared" si="6"/>
        <v>1</v>
      </c>
      <c r="K39" s="10" t="s">
        <v>205</v>
      </c>
      <c r="L39" s="15" t="str">
        <f>IF(COUNTIF('МО детально'!$G:$G,"*БУ «Нижневартовская городская детская поликлиника»*"),"Участвует","")</f>
        <v/>
      </c>
      <c r="M39" s="15" t="str">
        <f>IF(COUNTIF('МО детально'!$K:$K,"*БУ «Нижневартовская городская детская поликлиника»*"),"Участвует","")</f>
        <v/>
      </c>
      <c r="N39" s="15" t="str">
        <f>IF(COUNTIF('МО детально'!$O:$O,"*БУ «Нижневартовская городская детская поликлиника»*"),"Участвует","")</f>
        <v>Участвует</v>
      </c>
      <c r="O39" s="15" t="str">
        <f>IF(COUNTIF('МО детально'!$S:$S,"*БУ «Нижневартовская городская детская поликлиника»*"),"Участвует","")</f>
        <v>Участвует</v>
      </c>
      <c r="P39" s="15" t="s">
        <v>205</v>
      </c>
      <c r="Q39" s="15" t="str">
        <f>IF(COUNTIF('МО детально'!$AA:$AA,"*БУ «Нижневартовская городская детская поликлиника»*"),"Участвует","")</f>
        <v/>
      </c>
      <c r="R39" s="15" t="str">
        <f>IF(COUNTIF('МО детально'!$AE:$AE,"*БУ «Нижневартовская городская детская поликлиника»*"),"Участвует","")</f>
        <v>Участвует</v>
      </c>
      <c r="S39" s="15" t="s">
        <v>205</v>
      </c>
      <c r="T39" s="15"/>
      <c r="U39" s="15" t="str">
        <f>IF(COUNTIF('МО детально'!$AQ:$AQ,"*БУ «Нижневартовская городская детская поликлиника»*"),"Участвует","")</f>
        <v>Участвует</v>
      </c>
      <c r="V39" s="15" t="str">
        <f>IF(COUNTIF('МО детально'!$AU:$AU,"*БУ «Нижневартовская городская детская поликлиника»*"),"Участвует","")</f>
        <v>Участвует</v>
      </c>
      <c r="W39" s="15" t="str">
        <f>IF(COUNTIF('МО детально'!$AY:$AY,"*БУ «Нижневартовская городская детская поликлиника»*"),"Участвует","")</f>
        <v>Участвует</v>
      </c>
      <c r="X39" s="15" t="str">
        <f>IF(COUNTIF('МО детально'!$BC:$BC,"*БУ «Нижневартовская городская детская поликлиника»*"),"Участвует","")</f>
        <v>Участвует</v>
      </c>
      <c r="Y39" s="15" t="str">
        <f>IF(COUNTIF('МО детально'!$BG:$BG,"*БУ «Нижневартовская городская детская поликлиника»*"),"Участвует","")</f>
        <v>Участвует</v>
      </c>
      <c r="Z39" s="15" t="str">
        <f>IF(COUNTIF('МО детально'!$BK:$BK,"*БУ «Нижневартовская городская детская поликлиника»*"),"Участвует","")</f>
        <v>Участвует</v>
      </c>
      <c r="AA39" s="15" t="str">
        <f>IF(COUNTIF('МО детально'!$BO:$BO,"*БУ «Белоярская районная больница»*"),"Участвует","")</f>
        <v>Участвует</v>
      </c>
      <c r="AB39" s="15" t="s">
        <v>205</v>
      </c>
      <c r="AC39" s="15" t="str">
        <f>IF(COUNTIF('МО детально'!$BW:$BW,"*БУ «Нижневартовская городская детская поликлиника»*"),"Участвует","")</f>
        <v>Участвует</v>
      </c>
      <c r="AD39" s="15" t="s">
        <v>205</v>
      </c>
    </row>
    <row r="40" spans="1:30" ht="45" x14ac:dyDescent="0.2">
      <c r="A40" s="24">
        <v>34</v>
      </c>
      <c r="B40" s="35" t="s">
        <v>91</v>
      </c>
      <c r="C40" s="36" t="s">
        <v>157</v>
      </c>
      <c r="D40" s="37">
        <f t="shared" si="0"/>
        <v>14</v>
      </c>
      <c r="E40" s="24">
        <f t="shared" si="1"/>
        <v>0</v>
      </c>
      <c r="F40" s="24">
        <f t="shared" si="2"/>
        <v>2</v>
      </c>
      <c r="G40" s="38">
        <f t="shared" si="3"/>
        <v>3</v>
      </c>
      <c r="H40" s="24">
        <f t="shared" si="4"/>
        <v>6</v>
      </c>
      <c r="I40" s="24">
        <f t="shared" si="5"/>
        <v>2</v>
      </c>
      <c r="J40" s="24">
        <f t="shared" si="6"/>
        <v>1</v>
      </c>
      <c r="K40" s="10"/>
      <c r="L40" s="15" t="str">
        <f>IF(COUNTIF('МО детально'!$G:$G,"*БУ «Нижневартовская городская детская стоматологическая поликлиника»*"),"Участвует","")</f>
        <v/>
      </c>
      <c r="M40" s="15" t="str">
        <f>IF(COUNTIF('МО детально'!$K:$K,"*БУ «Нижневартовская городская детская стоматологическая поликлиника»*"),"Участвует","")</f>
        <v/>
      </c>
      <c r="N40" s="15" t="str">
        <f>IF(COUNTIF('МО детально'!$O:$O,"*БУ «Нижневартовская городская детская стоматологическая поликлиника»*"),"Участвует","")</f>
        <v>Участвует</v>
      </c>
      <c r="O40" s="15" t="str">
        <f>IF(COUNTIF('МО детально'!$S:$S,"*БУ «Нижневартовская городская детская стоматологическая поликлиника»*"),"Участвует","")</f>
        <v>Участвует</v>
      </c>
      <c r="P40" s="15" t="s">
        <v>205</v>
      </c>
      <c r="Q40" s="15" t="str">
        <f>IF(COUNTIF('МО детально'!$AA:$AA,"*БУ «Нижневартовская городская детская стоматологическая поликлиника»*"),"Участвует","")</f>
        <v/>
      </c>
      <c r="R40" s="15" t="str">
        <f>IF(COUNTIF('МО детально'!$AE:$AE,"*БУ «Нижневартовская городская детская стоматологическая поликлиника»*"),"Участвует","")</f>
        <v>Участвует</v>
      </c>
      <c r="S40" s="15" t="s">
        <v>205</v>
      </c>
      <c r="T40" s="15"/>
      <c r="U40" s="15" t="str">
        <f>IF(COUNTIF('МО детально'!$AQ:$AQ,"*БУ «Нижневартовская городская детская стоматологическая поликлиника»*"),"Участвует","")</f>
        <v>Участвует</v>
      </c>
      <c r="V40" s="15" t="str">
        <f>IF(COUNTIF('МО детально'!$AU:$AU,"*БУ «Нижневартовская городская детская стоматологическая поликлиника»*"),"Участвует","")</f>
        <v>Участвует</v>
      </c>
      <c r="W40" s="15" t="str">
        <f>IF(COUNTIF('МО детально'!$AY:$AY,"*БУ «Нижневартовская городская детская стоматологическая поликлиника»*"),"Участвует","")</f>
        <v>Участвует</v>
      </c>
      <c r="X40" s="15" t="str">
        <f>IF(COUNTIF('МО детально'!$BC:$BC,"*БУ «Нижневартовская городская детская стоматологическая поликлиника»*"),"Участвует","")</f>
        <v>Участвует</v>
      </c>
      <c r="Y40" s="15" t="str">
        <f>IF(COUNTIF('МО детально'!$BG:$BG,"*БУ «Нижневартовская городская детская стоматологическая поликлиника»*"),"Участвует","")</f>
        <v>Участвует</v>
      </c>
      <c r="Z40" s="15" t="str">
        <f>IF(COUNTIF('МО детально'!$BK:$BK,"*БУ «Нижневартовская городская детская стоматологическая поликлиника»*"),"Участвует","")</f>
        <v/>
      </c>
      <c r="AA40" s="15" t="str">
        <f>IF(COUNTIF('МО детально'!$BO:$BO,"*БУ «Белоярская районная больница»*"),"Участвует","")</f>
        <v>Участвует</v>
      </c>
      <c r="AB40" s="15" t="s">
        <v>205</v>
      </c>
      <c r="AC40" s="15" t="str">
        <f>IF(COUNTIF('МО детально'!$BW:$BW,"*БУ «Нижневартовская городская детская стоматологическая поликлиника»*"),"Участвует","")</f>
        <v>Участвует</v>
      </c>
      <c r="AD40" s="15" t="s">
        <v>205</v>
      </c>
    </row>
    <row r="41" spans="1:30" ht="45" x14ac:dyDescent="0.2">
      <c r="A41" s="24">
        <v>35</v>
      </c>
      <c r="B41" s="35" t="s">
        <v>91</v>
      </c>
      <c r="C41" s="36" t="s">
        <v>140</v>
      </c>
      <c r="D41" s="37">
        <f t="shared" si="0"/>
        <v>16</v>
      </c>
      <c r="E41" s="24">
        <f t="shared" si="1"/>
        <v>1</v>
      </c>
      <c r="F41" s="24">
        <f t="shared" si="2"/>
        <v>3</v>
      </c>
      <c r="G41" s="38">
        <f t="shared" si="3"/>
        <v>3</v>
      </c>
      <c r="H41" s="24">
        <f t="shared" si="4"/>
        <v>7</v>
      </c>
      <c r="I41" s="24">
        <f t="shared" si="5"/>
        <v>2</v>
      </c>
      <c r="J41" s="24">
        <f t="shared" si="6"/>
        <v>0</v>
      </c>
      <c r="K41" s="10" t="s">
        <v>205</v>
      </c>
      <c r="L41" s="15" t="str">
        <f>IF(COUNTIF('МО детально'!$G:$G,"*БУ «Нижневартовская городская поликлиника»*"),"Участвует","")</f>
        <v/>
      </c>
      <c r="M41" s="15" t="str">
        <f>IF(COUNTIF('МО детально'!$K:$K,"*БУ «Нижневартовская городская поликлиника»*"),"Участвует","")</f>
        <v>Участвует</v>
      </c>
      <c r="N41" s="15" t="str">
        <f>IF(COUNTIF('МО детально'!$O:$O,"*БУ «Нижневартовская городская поликлиника»*"),"Участвует","")</f>
        <v>Участвует</v>
      </c>
      <c r="O41" s="15" t="str">
        <f>IF(COUNTIF('МО детально'!$S:$S,"*БУ «Нижневартовская городская поликлиника»*"),"Участвует","")</f>
        <v>Участвует</v>
      </c>
      <c r="P41" s="15" t="s">
        <v>205</v>
      </c>
      <c r="Q41" s="15" t="str">
        <f>IF(COUNTIF('МО детально'!$AA:$AA,"*БУ «Нижневартовская городская поликлиника»*"),"Участвует","")</f>
        <v/>
      </c>
      <c r="R41" s="15" t="str">
        <f>IF(COUNTIF('МО детально'!$AE:$AE,"*БУ «Нижневартовская городская поликлиника»*"),"Участвует","")</f>
        <v>Участвует</v>
      </c>
      <c r="S41" s="15" t="s">
        <v>205</v>
      </c>
      <c r="T41" s="15"/>
      <c r="U41" s="15" t="str">
        <f>IF(COUNTIF('МО детально'!$AQ:$AQ,"*БУ «Нижневартовская городская поликлиника»*"),"Участвует","")</f>
        <v>Участвует</v>
      </c>
      <c r="V41" s="15" t="str">
        <f>IF(COUNTIF('МО детально'!$AU:$AU,"*БУ «Нижневартовская городская поликлиника»*"),"Участвует","")</f>
        <v>Участвует</v>
      </c>
      <c r="W41" s="15" t="str">
        <f>IF(COUNTIF('МО детально'!$AY:$AY,"*БУ «Нижневартовская городская поликлиника»*"),"Участвует","")</f>
        <v>Участвует</v>
      </c>
      <c r="X41" s="15" t="str">
        <f>IF(COUNTIF('МО детально'!$BC:$BC,"*БУ «Нижневартовская городская поликлиника»*"),"Участвует","")</f>
        <v>Участвует</v>
      </c>
      <c r="Y41" s="15" t="str">
        <f>IF(COUNTIF('МО детально'!$BG:$BG,"*БУ «Нижневартовская городская поликлиника»*"),"Участвует","")</f>
        <v>Участвует</v>
      </c>
      <c r="Z41" s="15" t="str">
        <f>IF(COUNTIF('МО детально'!$BK:$BK,"*БУ «Нижневартовская городская поликлиника»*"),"Участвует","")</f>
        <v>Участвует</v>
      </c>
      <c r="AA41" s="15" t="str">
        <f>IF(COUNTIF('МО детально'!$BO:$BO,"*БУ «Белоярская районная больница»*"),"Участвует","")</f>
        <v>Участвует</v>
      </c>
      <c r="AB41" s="15" t="s">
        <v>205</v>
      </c>
      <c r="AC41" s="15" t="str">
        <f>IF(COUNTIF('МО детально'!$BW:$BW,"*БУ «Нижневартовская городская поликлиника»*"),"Участвует","")</f>
        <v>Участвует</v>
      </c>
      <c r="AD41" s="15"/>
    </row>
    <row r="42" spans="1:30" ht="45" x14ac:dyDescent="0.2">
      <c r="A42" s="24">
        <v>36</v>
      </c>
      <c r="B42" s="35" t="s">
        <v>91</v>
      </c>
      <c r="C42" s="36" t="s">
        <v>155</v>
      </c>
      <c r="D42" s="37">
        <f t="shared" si="0"/>
        <v>14</v>
      </c>
      <c r="E42" s="24">
        <f t="shared" si="1"/>
        <v>1</v>
      </c>
      <c r="F42" s="24">
        <f t="shared" si="2"/>
        <v>2</v>
      </c>
      <c r="G42" s="38">
        <f t="shared" si="3"/>
        <v>3</v>
      </c>
      <c r="H42" s="24">
        <f t="shared" si="4"/>
        <v>6</v>
      </c>
      <c r="I42" s="24">
        <f t="shared" si="5"/>
        <v>2</v>
      </c>
      <c r="J42" s="24">
        <f t="shared" si="6"/>
        <v>0</v>
      </c>
      <c r="K42" s="10" t="s">
        <v>205</v>
      </c>
      <c r="L42" s="15" t="str">
        <f>IF(COUNTIF('МО детально'!$G:$G,"*БУ «Нижневартовская городская станция скорой медицинской помощи»*"),"Участвует","")</f>
        <v/>
      </c>
      <c r="M42" s="15" t="str">
        <f>IF(COUNTIF('МО детально'!$K:$K,"*БУ «Нижневартовская городская станция скорой медицинской помощи»*"),"Участвует","")</f>
        <v/>
      </c>
      <c r="N42" s="15" t="str">
        <f>IF(COUNTIF('МО детально'!$O:$O,"*БУ «Нижневартовская городская станция скорой медицинской помощи»*"),"Участвует","")</f>
        <v>Участвует</v>
      </c>
      <c r="O42" s="15" t="str">
        <f>IF(COUNTIF('МО детально'!$S:$S,"*БУ «Нижневартовская городская станция скорой медицинской помощи»*"),"Участвует","")</f>
        <v>Участвует</v>
      </c>
      <c r="P42" s="15" t="s">
        <v>205</v>
      </c>
      <c r="Q42" s="15" t="str">
        <f>IF(COUNTIF('МО детально'!$AA:$AA,"*БУ «Нижневартовская городская станция скорой медицинской помощи»*"),"Участвует","")</f>
        <v/>
      </c>
      <c r="R42" s="15" t="str">
        <f>IF(COUNTIF('МО детально'!$AE:$AE,"*БУ «Нижневартовская городская станция скорой медицинской помощи»*"),"Участвует","")</f>
        <v>Участвует</v>
      </c>
      <c r="S42" s="15" t="s">
        <v>205</v>
      </c>
      <c r="T42" s="15"/>
      <c r="U42" s="15" t="str">
        <f>IF(COUNTIF('МО детально'!$AQ:$AQ,"*БУ «Нижневартовская городская станция скорой медицинской помощи»*"),"Участвует","")</f>
        <v>Участвует</v>
      </c>
      <c r="V42" s="15" t="str">
        <f>IF(COUNTIF('МО детально'!$AU:$AU,"*БУ «Нижневартовская городская станция скорой медицинской помощи»*"),"Участвует","")</f>
        <v>Участвует</v>
      </c>
      <c r="W42" s="15" t="str">
        <f>IF(COUNTIF('МО детально'!$AY:$AY,"*БУ «Нижневартовская городская станция скорой медицинской помощи»*"),"Участвует","")</f>
        <v>Участвует</v>
      </c>
      <c r="X42" s="15" t="str">
        <f>IF(COUNTIF('МО детально'!$BC:$BC,"*БУ «Нижневартовская городская станция скорой медицинской помощи»*"),"Участвует","")</f>
        <v>Участвует</v>
      </c>
      <c r="Y42" s="15" t="str">
        <f>IF(COUNTIF('МО детально'!$BG:$BG,"*БУ «Нижневартовская городская станция скорой медицинской помощи»*"),"Участвует","")</f>
        <v>Участвует</v>
      </c>
      <c r="Z42" s="15" t="str">
        <f>IF(COUNTIF('МО детально'!$BK:$BK,"*БУ «Нижневартовская городская станция скорой медицинской помощи»*"),"Участвует","")</f>
        <v/>
      </c>
      <c r="AA42" s="15" t="str">
        <f>IF(COUNTIF('МО детально'!$BO:$BO,"*БУ «Белоярская районная больница»*"),"Участвует","")</f>
        <v>Участвует</v>
      </c>
      <c r="AB42" s="15" t="s">
        <v>205</v>
      </c>
      <c r="AC42" s="15" t="str">
        <f>IF(COUNTIF('МО детально'!$BW:$BW,"*БУ «Нижневартовская городская станция скорой медицинской помощи»*"),"Участвует","")</f>
        <v>Участвует</v>
      </c>
      <c r="AD42" s="15"/>
    </row>
    <row r="43" spans="1:30" ht="45" x14ac:dyDescent="0.2">
      <c r="A43" s="24">
        <v>37</v>
      </c>
      <c r="B43" s="35" t="s">
        <v>91</v>
      </c>
      <c r="C43" s="36" t="s">
        <v>160</v>
      </c>
      <c r="D43" s="37">
        <f t="shared" si="0"/>
        <v>14</v>
      </c>
      <c r="E43" s="24">
        <f t="shared" si="1"/>
        <v>0</v>
      </c>
      <c r="F43" s="24">
        <f t="shared" si="2"/>
        <v>2</v>
      </c>
      <c r="G43" s="38">
        <f t="shared" si="3"/>
        <v>3</v>
      </c>
      <c r="H43" s="24">
        <f t="shared" si="4"/>
        <v>6</v>
      </c>
      <c r="I43" s="24">
        <f t="shared" si="5"/>
        <v>2</v>
      </c>
      <c r="J43" s="24">
        <f t="shared" si="6"/>
        <v>1</v>
      </c>
      <c r="K43" s="10"/>
      <c r="L43" s="15" t="str">
        <f>IF(COUNTIF('МО детально'!$G:$G,"*БУ «Нижневартовская городская стоматологическая поликлиника»*"),"Участвует","")</f>
        <v/>
      </c>
      <c r="M43" s="15" t="str">
        <f>IF(COUNTIF('МО детально'!$K:$K,"*БУ «Нижневартовская городская стоматологическая поликлиника»*"),"Участвует","")</f>
        <v/>
      </c>
      <c r="N43" s="15" t="str">
        <f>IF(COUNTIF('МО детально'!$O:$O,"*БУ «Нижневартовская городская стоматологическая поликлиника»*"),"Участвует","")</f>
        <v>Участвует</v>
      </c>
      <c r="O43" s="15" t="str">
        <f>IF(COUNTIF('МО детально'!$S:$S,"*БУ «Нижневартовская городская стоматологическая поликлиника»*"),"Участвует","")</f>
        <v>Участвует</v>
      </c>
      <c r="P43" s="15" t="s">
        <v>205</v>
      </c>
      <c r="Q43" s="15" t="str">
        <f>IF(COUNTIF('МО детально'!$AA:$AA,"*БУ «Нижневартовская городская стоматологическая поликлиника»*"),"Участвует","")</f>
        <v/>
      </c>
      <c r="R43" s="15" t="str">
        <f>IF(COUNTIF('МО детально'!$AE:$AE,"*БУ «Нижневартовская городская стоматологическая поликлиника»*"),"Участвует","")</f>
        <v>Участвует</v>
      </c>
      <c r="S43" s="15" t="s">
        <v>205</v>
      </c>
      <c r="T43" s="15"/>
      <c r="U43" s="15" t="str">
        <f>IF(COUNTIF('МО детально'!$AQ:$AQ,"*БУ «Нижневартовская городская стоматологическая поликлиника»*"),"Участвует","")</f>
        <v>Участвует</v>
      </c>
      <c r="V43" s="15" t="str">
        <f>IF(COUNTIF('МО детально'!$AU:$AU,"*БУ «Нижневартовская городская стоматологическая поликлиника»*"),"Участвует","")</f>
        <v>Участвует</v>
      </c>
      <c r="W43" s="15" t="str">
        <f>IF(COUNTIF('МО детально'!$AY:$AY,"*БУ «Нижневартовская городская стоматологическая поликлиника»*"),"Участвует","")</f>
        <v>Участвует</v>
      </c>
      <c r="X43" s="15" t="str">
        <f>IF(COUNTIF('МО детально'!$BC:$BC,"*БУ «Нижневартовская городская стоматологическая поликлиника»*"),"Участвует","")</f>
        <v>Участвует</v>
      </c>
      <c r="Y43" s="15" t="str">
        <f>IF(COUNTIF('МО детально'!$BG:$BG,"*БУ «Нижневартовская городская стоматологическая поликлиника»*"),"Участвует","")</f>
        <v>Участвует</v>
      </c>
      <c r="Z43" s="15" t="str">
        <f>IF(COUNTIF('МО детально'!$BK:$BK,"*БУ «Нижневартовская городская стоматологическая поликлиника»*"),"Участвует","")</f>
        <v/>
      </c>
      <c r="AA43" s="15" t="str">
        <f>IF(COUNTIF('МО детально'!$BO:$BO,"*БУ «Белоярская районная больница»*"),"Участвует","")</f>
        <v>Участвует</v>
      </c>
      <c r="AB43" s="15" t="s">
        <v>205</v>
      </c>
      <c r="AC43" s="15" t="str">
        <f>IF(COUNTIF('МО детально'!$BW:$BW,"*БУ «Нижневартовская городская стоматологическая поликлиника»*"),"Участвует","")</f>
        <v>Участвует</v>
      </c>
      <c r="AD43" s="15" t="s">
        <v>205</v>
      </c>
    </row>
    <row r="44" spans="1:30" ht="45" x14ac:dyDescent="0.2">
      <c r="A44" s="24">
        <v>38</v>
      </c>
      <c r="B44" s="35" t="s">
        <v>91</v>
      </c>
      <c r="C44" s="36" t="s">
        <v>92</v>
      </c>
      <c r="D44" s="37">
        <f t="shared" si="0"/>
        <v>15</v>
      </c>
      <c r="E44" s="24">
        <f t="shared" si="1"/>
        <v>1</v>
      </c>
      <c r="F44" s="24">
        <f t="shared" si="2"/>
        <v>3</v>
      </c>
      <c r="G44" s="38">
        <f t="shared" si="3"/>
        <v>4</v>
      </c>
      <c r="H44" s="24">
        <f t="shared" si="4"/>
        <v>6</v>
      </c>
      <c r="I44" s="24">
        <f t="shared" si="5"/>
        <v>1</v>
      </c>
      <c r="J44" s="24">
        <f t="shared" si="6"/>
        <v>0</v>
      </c>
      <c r="K44" s="10" t="s">
        <v>205</v>
      </c>
      <c r="L44" s="15" t="str">
        <f>IF(COUNTIF('МО детально'!$G:$G,"*БУ «Нижневартовская окружная клиническая больница»*"),"Участвует","")</f>
        <v>Участвует</v>
      </c>
      <c r="M44" s="15" t="str">
        <f>IF(COUNTIF('МО детально'!$K:$K,"*БУ «Нижневартовская окружная клиническая больница»*"),"Участвует","")</f>
        <v/>
      </c>
      <c r="N44" s="15" t="str">
        <f>IF(COUNTIF('МО детально'!$O:$O,"*БУ «Нижневартовская окружная клиническая больница»*"),"Участвует","")</f>
        <v>Участвует</v>
      </c>
      <c r="O44" s="15" t="str">
        <f>IF(COUNTIF('МО детально'!$S:$S,"*БУ «Нижневартовская окружная клиническая больница»*"),"Участвует","")</f>
        <v>Участвует</v>
      </c>
      <c r="P44" s="15" t="s">
        <v>205</v>
      </c>
      <c r="Q44" s="15" t="str">
        <f>IF(COUNTIF('МО детально'!$AA:$AA,"*БУ «Нижневартовская окружная клиническая больница»*"),"Участвует","")</f>
        <v/>
      </c>
      <c r="R44" s="15" t="str">
        <f>IF(COUNTIF('МО детально'!$AE:$AE,"*БУ «Нижневартовская окружная клиническая больница»*"),"Участвует","")</f>
        <v>Участвует</v>
      </c>
      <c r="S44" s="15" t="s">
        <v>205</v>
      </c>
      <c r="T44" s="15" t="s">
        <v>205</v>
      </c>
      <c r="U44" s="15" t="str">
        <f>IF(COUNTIF('МО детально'!$AQ:$AQ,"*БУ «Нижневартовская окружная клиническая больница»*"),"Участвует","")</f>
        <v>Участвует</v>
      </c>
      <c r="V44" s="15" t="str">
        <f>IF(COUNTIF('МО детально'!$AU:$AU,"*БУ «Нижневартовская окружная клиническая больница»*"),"Участвует","")</f>
        <v/>
      </c>
      <c r="W44" s="15" t="str">
        <f>IF(COUNTIF('МО детально'!$AY:$AY,"*БУ «Нижневартовская окружная клиническая больница»*"),"Участвует","")</f>
        <v>Участвует</v>
      </c>
      <c r="X44" s="15" t="str">
        <f>IF(COUNTIF('МО детально'!$BC:$BC,"*БУ «Нижневартовская окружная клиническая больница»*"),"Участвует","")</f>
        <v>Участвует</v>
      </c>
      <c r="Y44" s="15" t="str">
        <f>IF(COUNTIF('МО детально'!$BG:$BG,"*БУ «Нижневартовская окружная клиническая больница»*"),"Участвует","")</f>
        <v>Участвует</v>
      </c>
      <c r="Z44" s="15" t="str">
        <f>IF(COUNTIF('МО детально'!$BK:$BK,"*БУ «Нижневартовская окружная клиническая больница»*"),"Участвует","")</f>
        <v>Участвует</v>
      </c>
      <c r="AA44" s="15" t="str">
        <f>IF(COUNTIF('МО детально'!$BO:$BO,"*БУ «Белоярская районная больница»*"),"Участвует","")</f>
        <v>Участвует</v>
      </c>
      <c r="AB44" s="15"/>
      <c r="AC44" s="15" t="str">
        <f>IF(COUNTIF('МО детально'!$BW:$BW,"*БУ «Нижневартовская окружная клиническая больница»*"),"Участвует","")</f>
        <v>Участвует</v>
      </c>
      <c r="AD44" s="15"/>
    </row>
    <row r="45" spans="1:30" ht="45" x14ac:dyDescent="0.2">
      <c r="A45" s="24">
        <v>39</v>
      </c>
      <c r="B45" s="35" t="s">
        <v>91</v>
      </c>
      <c r="C45" s="36" t="s">
        <v>141</v>
      </c>
      <c r="D45" s="37">
        <f t="shared" si="0"/>
        <v>13</v>
      </c>
      <c r="E45" s="24">
        <f t="shared" si="1"/>
        <v>1</v>
      </c>
      <c r="F45" s="24">
        <f t="shared" si="2"/>
        <v>2</v>
      </c>
      <c r="G45" s="38">
        <f t="shared" si="3"/>
        <v>3</v>
      </c>
      <c r="H45" s="24">
        <f t="shared" si="4"/>
        <v>6</v>
      </c>
      <c r="I45" s="24">
        <f t="shared" si="5"/>
        <v>1</v>
      </c>
      <c r="J45" s="24">
        <f t="shared" si="6"/>
        <v>0</v>
      </c>
      <c r="K45" s="10" t="s">
        <v>205</v>
      </c>
      <c r="L45" s="15" t="str">
        <f>IF(COUNTIF('МО детально'!$G:$G,"*БУ «Нижневартовская окружная клиническая детская больница»*"),"Участвует","")</f>
        <v/>
      </c>
      <c r="M45" s="15" t="str">
        <f>IF(COUNTIF('МО детально'!$K:$K,"*БУ «Нижневартовская окружная клиническая детская больница»*"),"Участвует","")</f>
        <v/>
      </c>
      <c r="N45" s="15" t="str">
        <f>IF(COUNTIF('МО детально'!$O:$O,"*БУ «Нижневартовская окружная клиническая детская больница»*"),"Участвует","")</f>
        <v>Участвует</v>
      </c>
      <c r="O45" s="15" t="str">
        <f>IF(COUNTIF('МО детально'!$S:$S,"*БУ «Нижневартовская окружная клиническая детская больница»*"),"Участвует","")</f>
        <v>Участвует</v>
      </c>
      <c r="P45" s="15" t="s">
        <v>205</v>
      </c>
      <c r="Q45" s="15" t="str">
        <f>IF(COUNTIF('МО детально'!$AA:$AA,"*БУ «Нижневартовская окружная клиническая детская больница»*"),"Участвует","")</f>
        <v/>
      </c>
      <c r="R45" s="15" t="str">
        <f>IF(COUNTIF('МО детально'!$AE:$AE,"*БУ «Нижневартовская окружная клиническая детская больница»*"),"Участвует","")</f>
        <v>Участвует</v>
      </c>
      <c r="S45" s="15" t="s">
        <v>205</v>
      </c>
      <c r="T45" s="15"/>
      <c r="U45" s="15" t="str">
        <f>IF(COUNTIF('МО детально'!$AQ:$AQ,"*БУ «Нижневартовская окружная клиническая детская больница»*"),"Участвует","")</f>
        <v>Участвует</v>
      </c>
      <c r="V45" s="15" t="str">
        <f>IF(COUNTIF('МО детально'!$AU:$AU,"*БУ «Нижневартовская окружная клиническая детская больница»*"),"Участвует","")</f>
        <v/>
      </c>
      <c r="W45" s="15" t="str">
        <f>IF(COUNTIF('МО детально'!$AY:$AY,"*БУ «Нижневартовская окружная клиническая детская больница»*"),"Участвует","")</f>
        <v>Участвует</v>
      </c>
      <c r="X45" s="15" t="str">
        <f>IF(COUNTIF('МО детально'!$BC:$BC,"*БУ «Нижневартовская окружная клиническая детская больница»*"),"Участвует","")</f>
        <v>Участвует</v>
      </c>
      <c r="Y45" s="15" t="str">
        <f>IF(COUNTIF('МО детально'!$BG:$BG,"*БУ «Нижневартовская окружная клиническая детская больница»*"),"Участвует","")</f>
        <v>Участвует</v>
      </c>
      <c r="Z45" s="15" t="str">
        <f>IF(COUNTIF('МО детально'!$BK:$BK,"*БУ «Нижневартовская окружная клиническая детская больница»*"),"Участвует","")</f>
        <v>Участвует</v>
      </c>
      <c r="AA45" s="15" t="str">
        <f>IF(COUNTIF('МО детально'!$BO:$BO,"*БУ «Белоярская районная больница»*"),"Участвует","")</f>
        <v>Участвует</v>
      </c>
      <c r="AB45" s="15"/>
      <c r="AC45" s="15" t="str">
        <f>IF(COUNTIF('МО детально'!$BW:$BW,"*БУ «Нижневартовская окружная клиническая детская больница»*"),"Участвует","")</f>
        <v>Участвует</v>
      </c>
      <c r="AD45" s="15"/>
    </row>
    <row r="46" spans="1:30" ht="45" x14ac:dyDescent="0.2">
      <c r="A46" s="24">
        <v>40</v>
      </c>
      <c r="B46" s="35" t="s">
        <v>91</v>
      </c>
      <c r="C46" s="36" t="s">
        <v>171</v>
      </c>
      <c r="D46" s="37">
        <f t="shared" si="0"/>
        <v>11</v>
      </c>
      <c r="E46" s="24">
        <f t="shared" si="1"/>
        <v>0</v>
      </c>
      <c r="F46" s="24">
        <f t="shared" si="2"/>
        <v>2</v>
      </c>
      <c r="G46" s="38">
        <f t="shared" si="3"/>
        <v>3</v>
      </c>
      <c r="H46" s="24">
        <f t="shared" si="4"/>
        <v>5</v>
      </c>
      <c r="I46" s="24">
        <f t="shared" si="5"/>
        <v>1</v>
      </c>
      <c r="J46" s="24">
        <f t="shared" si="6"/>
        <v>0</v>
      </c>
      <c r="K46" s="10"/>
      <c r="L46" s="15" t="str">
        <f>IF(COUNTIF('МО детально'!$G:$G,"*БУ «Нижневартовская психоневрологическая больница»*"),"Участвует","")</f>
        <v/>
      </c>
      <c r="M46" s="15" t="str">
        <f>IF(COUNTIF('МО детально'!$K:$K,"*БУ «Нижневартовская психоневрологическая больница»*"),"Участвует","")</f>
        <v/>
      </c>
      <c r="N46" s="15" t="str">
        <f>IF(COUNTIF('МО детально'!$O:$O,"*БУ «Нижневартовская психоневрологическая больница»*"),"Участвует","")</f>
        <v>Участвует</v>
      </c>
      <c r="O46" s="15" t="str">
        <f>IF(COUNTIF('МО детально'!$S:$S,"*БУ «Нижневартовская психоневрологическая больница»*"),"Участвует","")</f>
        <v>Участвует</v>
      </c>
      <c r="P46" s="15" t="s">
        <v>205</v>
      </c>
      <c r="Q46" s="15" t="str">
        <f>IF(COUNTIF('МО детально'!$AA:$AA,"*БУ «Нижневартовская психоневрологическая больница»*"),"Участвует","")</f>
        <v/>
      </c>
      <c r="R46" s="15" t="str">
        <f>IF(COUNTIF('МО детально'!$AE:$AE,"*БУ «Нижневартовская психоневрологическая больница»*"),"Участвует","")</f>
        <v>Участвует</v>
      </c>
      <c r="S46" s="15" t="s">
        <v>205</v>
      </c>
      <c r="T46" s="15"/>
      <c r="U46" s="15" t="str">
        <f>IF(COUNTIF('МО детально'!$AQ:$AQ,"*БУ «Нижневартовская психоневрологическая больница»*"),"Участвует","")</f>
        <v>Участвует</v>
      </c>
      <c r="V46" s="15" t="str">
        <f>IF(COUNTIF('МО детально'!$AU:$AU,"*БУ «Нижневартовская психоневрологическая больница»*"),"Участвует","")</f>
        <v/>
      </c>
      <c r="W46" s="15" t="str">
        <f>IF(COUNTIF('МО детально'!$AY:$AY,"*БУ «Нижневартовская психоневрологическая больница»*"),"Участвует","")</f>
        <v>Участвует</v>
      </c>
      <c r="X46" s="15" t="str">
        <f>IF(COUNTIF('МО детально'!$BC:$BC,"*БУ «Нижневартовская психоневрологическая больница»*"),"Участвует","")</f>
        <v>Участвует</v>
      </c>
      <c r="Y46" s="15" t="str">
        <f>IF(COUNTIF('МО детально'!$BG:$BG,"*БУ «Нижневартовская психоневрологическая больница»*"),"Участвует","")</f>
        <v>Участвует</v>
      </c>
      <c r="Z46" s="15" t="str">
        <f>IF(COUNTIF('МО детально'!$BK:$BK,"*БУ «Нижневартовская психоневрологическая больница»*"),"Участвует","")</f>
        <v/>
      </c>
      <c r="AA46" s="15" t="str">
        <f>IF(COUNTIF('МО детально'!$BO:$BO,"*БУ «Белоярская районная больница»*"),"Участвует","")</f>
        <v>Участвует</v>
      </c>
      <c r="AB46" s="15"/>
      <c r="AC46" s="15" t="str">
        <f>IF(COUNTIF('МО детально'!$BW:$BW,"*БУ «Нижневартовская психоневрологическая больница»*"),"Участвует","")</f>
        <v>Участвует</v>
      </c>
      <c r="AD46" s="15"/>
    </row>
    <row r="47" spans="1:30" ht="45" x14ac:dyDescent="0.2">
      <c r="A47" s="24">
        <v>41</v>
      </c>
      <c r="B47" s="35" t="s">
        <v>91</v>
      </c>
      <c r="C47" s="36" t="s">
        <v>164</v>
      </c>
      <c r="D47" s="37">
        <f t="shared" si="0"/>
        <v>11</v>
      </c>
      <c r="E47" s="24">
        <f t="shared" si="1"/>
        <v>1</v>
      </c>
      <c r="F47" s="24">
        <f t="shared" si="2"/>
        <v>2</v>
      </c>
      <c r="G47" s="38">
        <f t="shared" si="3"/>
        <v>2</v>
      </c>
      <c r="H47" s="24">
        <f t="shared" si="4"/>
        <v>5</v>
      </c>
      <c r="I47" s="24">
        <f t="shared" si="5"/>
        <v>1</v>
      </c>
      <c r="J47" s="24">
        <f t="shared" si="6"/>
        <v>0</v>
      </c>
      <c r="K47" s="10" t="s">
        <v>205</v>
      </c>
      <c r="L47" s="15" t="str">
        <f>IF(COUNTIF('МО детально'!$G:$G,"*БУ «Нижневартовский кожно-венерологический диспансер»*"),"Участвует","")</f>
        <v/>
      </c>
      <c r="M47" s="15" t="str">
        <f>IF(COUNTIF('МО детально'!$K:$K,"*БУ «Нижневартовский кожно-венерологический диспансер»*"),"Участвует","")</f>
        <v/>
      </c>
      <c r="N47" s="15" t="str">
        <f>IF(COUNTIF('МО детально'!$O:$O,"*БУ «Нижневартовский кожно-венерологический диспансер»*"),"Участвует","")</f>
        <v>Участвует</v>
      </c>
      <c r="O47" s="15" t="str">
        <f>IF(COUNTIF('МО детально'!$S:$S,"*БУ «Нижневартовский кожно-венерологический диспансер»*"),"Участвует","")</f>
        <v>Участвует</v>
      </c>
      <c r="P47" s="15"/>
      <c r="Q47" s="15" t="str">
        <f>IF(COUNTIF('МО детально'!$AA:$AA,"*БУ «Нижневартовский кожно-венерологический диспансер»*"),"Участвует","")</f>
        <v/>
      </c>
      <c r="R47" s="15" t="str">
        <f>IF(COUNTIF('МО детально'!$AE:$AE,"*БУ «Нижневартовский кожно-венерологический диспансер»*"),"Участвует","")</f>
        <v>Участвует</v>
      </c>
      <c r="S47" s="15" t="s">
        <v>205</v>
      </c>
      <c r="T47" s="15"/>
      <c r="U47" s="15" t="str">
        <f>IF(COUNTIF('МО детально'!$AQ:$AQ,"*БУ «Нижневартовский кожно-венерологический диспансер»*"),"Участвует","")</f>
        <v>Участвует</v>
      </c>
      <c r="V47" s="15" t="str">
        <f>IF(COUNTIF('МО детально'!$AU:$AU,"*БУ «Нижневартовский кожно-венерологический диспансер»*"),"Участвует","")</f>
        <v/>
      </c>
      <c r="W47" s="15" t="str">
        <f>IF(COUNTIF('МО детально'!$AY:$AY,"*БУ «Нижневартовский кожно-венерологический диспансер»*"),"Участвует","")</f>
        <v>Участвует</v>
      </c>
      <c r="X47" s="15" t="str">
        <f>IF(COUNTIF('МО детально'!$BC:$BC,"*БУ «Нижневартовский кожно-венерологический диспансер»*"),"Участвует","")</f>
        <v>Участвует</v>
      </c>
      <c r="Y47" s="15" t="str">
        <f>IF(COUNTIF('МО детально'!$BG:$BG,"*БУ «Нижневартовский кожно-венерологический диспансер»*"),"Участвует","")</f>
        <v>Участвует</v>
      </c>
      <c r="Z47" s="15" t="str">
        <f>IF(COUNTIF('МО детально'!$BK:$BK,"*БУ «Нижневартовский кожно-венерологический диспансер»*"),"Участвует","")</f>
        <v/>
      </c>
      <c r="AA47" s="15" t="str">
        <f>IF(COUNTIF('МО детально'!$BO:$BO,"*БУ «Белоярская районная больница»*"),"Участвует","")</f>
        <v>Участвует</v>
      </c>
      <c r="AB47" s="15"/>
      <c r="AC47" s="15" t="str">
        <f>IF(COUNTIF('МО детально'!$BW:$BW,"*БУ «Нижневартовский кожно-венерологический диспансер»*"),"Участвует","")</f>
        <v>Участвует</v>
      </c>
      <c r="AD47" s="15"/>
    </row>
    <row r="48" spans="1:30" ht="45" x14ac:dyDescent="0.2">
      <c r="A48" s="24">
        <v>42</v>
      </c>
      <c r="B48" s="35" t="s">
        <v>91</v>
      </c>
      <c r="C48" s="36" t="s">
        <v>142</v>
      </c>
      <c r="D48" s="37">
        <f t="shared" si="0"/>
        <v>13</v>
      </c>
      <c r="E48" s="24">
        <f t="shared" si="1"/>
        <v>1</v>
      </c>
      <c r="F48" s="24">
        <f t="shared" si="2"/>
        <v>2</v>
      </c>
      <c r="G48" s="38">
        <f t="shared" si="3"/>
        <v>3</v>
      </c>
      <c r="H48" s="24">
        <f t="shared" si="4"/>
        <v>6</v>
      </c>
      <c r="I48" s="24">
        <f t="shared" si="5"/>
        <v>1</v>
      </c>
      <c r="J48" s="24">
        <f t="shared" si="6"/>
        <v>0</v>
      </c>
      <c r="K48" s="10" t="s">
        <v>205</v>
      </c>
      <c r="L48" s="15" t="str">
        <f>IF(COUNTIF('МО детально'!$G:$G,"*БУ «Нижневартовский окружной клинический перинатальный центр»*"),"Участвует","")</f>
        <v/>
      </c>
      <c r="M48" s="15" t="str">
        <f>IF(COUNTIF('МО детально'!$K:$K,"*БУ «Нижневартовский окружной клинический перинатальный центр»*"),"Участвует","")</f>
        <v/>
      </c>
      <c r="N48" s="15" t="str">
        <f>IF(COUNTIF('МО детально'!$O:$O,"*БУ «Нижневартовский окружной клинический перинатальный центр»*"),"Участвует","")</f>
        <v>Участвует</v>
      </c>
      <c r="O48" s="15" t="str">
        <f>IF(COUNTIF('МО детально'!$S:$S,"*БУ «Нижневартовский окружной клинический перинатальный центр»*"),"Участвует","")</f>
        <v>Участвует</v>
      </c>
      <c r="P48" s="15" t="s">
        <v>205</v>
      </c>
      <c r="Q48" s="15" t="str">
        <f>IF(COUNTIF('МО детально'!$AA:$AA,"*БУ «Нижневартовский окружной клинический перинатальный центр»*"),"Участвует","")</f>
        <v/>
      </c>
      <c r="R48" s="15" t="str">
        <f>IF(COUNTIF('МО детально'!$AE:$AE,"*БУ «Нижневартовский окружной клинический перинатальный центр»*"),"Участвует","")</f>
        <v>Участвует</v>
      </c>
      <c r="S48" s="15" t="s">
        <v>205</v>
      </c>
      <c r="T48" s="15"/>
      <c r="U48" s="15" t="str">
        <f>IF(COUNTIF('МО детально'!$AQ:$AQ,"*БУ «Нижневартовский окружной клинический перинатальный центр»*"),"Участвует","")</f>
        <v>Участвует</v>
      </c>
      <c r="V48" s="15" t="str">
        <f>IF(COUNTIF('МО детально'!$AU:$AU,"*БУ «Нижневартовский окружной клинический перинатальный центр»*"),"Участвует","")</f>
        <v/>
      </c>
      <c r="W48" s="15" t="str">
        <f>IF(COUNTIF('МО детально'!$AY:$AY,"*БУ «Нижневартовский окружной клинический перинатальный центр»*"),"Участвует","")</f>
        <v>Участвует</v>
      </c>
      <c r="X48" s="15" t="str">
        <f>IF(COUNTIF('МО детально'!$BC:$BC,"*БУ «Нижневартовский окружной клинический перинатальный центр»*"),"Участвует","")</f>
        <v>Участвует</v>
      </c>
      <c r="Y48" s="15" t="str">
        <f>IF(COUNTIF('МО детально'!$BG:$BG,"*БУ «Нижневартовский окружной клинический перинатальный центр»*"),"Участвует","")</f>
        <v>Участвует</v>
      </c>
      <c r="Z48" s="15" t="str">
        <f>IF(COUNTIF('МО детально'!$BK:$BK,"*БУ «Нижневартовский окружной клинический перинатальный центр»*"),"Участвует","")</f>
        <v>Участвует</v>
      </c>
      <c r="AA48" s="15" t="str">
        <f>IF(COUNTIF('МО детально'!$BO:$BO,"*БУ «Белоярская районная больница»*"),"Участвует","")</f>
        <v>Участвует</v>
      </c>
      <c r="AB48" s="15"/>
      <c r="AC48" s="15" t="str">
        <f>IF(COUNTIF('МО детально'!$BW:$BW,"*БУ «Нижневартовский окружной клинический перинатальный центр»*"),"Участвует","")</f>
        <v>Участвует</v>
      </c>
      <c r="AD48" s="15"/>
    </row>
    <row r="49" spans="1:30" ht="45" x14ac:dyDescent="0.2">
      <c r="A49" s="24">
        <v>43</v>
      </c>
      <c r="B49" s="35" t="s">
        <v>91</v>
      </c>
      <c r="C49" s="36" t="s">
        <v>144</v>
      </c>
      <c r="D49" s="37">
        <f t="shared" si="0"/>
        <v>12</v>
      </c>
      <c r="E49" s="24">
        <f t="shared" si="1"/>
        <v>0</v>
      </c>
      <c r="F49" s="24">
        <f t="shared" si="2"/>
        <v>2</v>
      </c>
      <c r="G49" s="38">
        <f t="shared" si="3"/>
        <v>3</v>
      </c>
      <c r="H49" s="24">
        <f t="shared" si="4"/>
        <v>6</v>
      </c>
      <c r="I49" s="24">
        <f t="shared" si="5"/>
        <v>1</v>
      </c>
      <c r="J49" s="24">
        <f t="shared" si="6"/>
        <v>0</v>
      </c>
      <c r="K49" s="10"/>
      <c r="L49" s="15" t="str">
        <f>IF(COUNTIF('МО детально'!$G:$G,"*БУ «Нижневартовский онкологический диспансер»*"),"Участвует","")</f>
        <v/>
      </c>
      <c r="M49" s="15" t="str">
        <f>IF(COUNTIF('МО детально'!$K:$K,"*БУ «Нижневартовский онкологический диспансер»*"),"Участвует","")</f>
        <v/>
      </c>
      <c r="N49" s="15" t="str">
        <f>IF(COUNTIF('МО детально'!$O:$O,"*БУ «Нижневартовский онкологический диспансер»*"),"Участвует","")</f>
        <v>Участвует</v>
      </c>
      <c r="O49" s="15" t="str">
        <f>IF(COUNTIF('МО детально'!$S:$S,"*БУ «Нижневартовский онкологический диспансер»*"),"Участвует","")</f>
        <v>Участвует</v>
      </c>
      <c r="P49" s="15" t="s">
        <v>205</v>
      </c>
      <c r="Q49" s="15" t="str">
        <f>IF(COUNTIF('МО детально'!$AA:$AA,"*БУ «Нижневартовский онкологический диспансер»*"),"Участвует","")</f>
        <v/>
      </c>
      <c r="R49" s="15" t="str">
        <f>IF(COUNTIF('МО детально'!$AE:$AE,"*БУ «Нижневартовский онкологический диспансер»*"),"Участвует","")</f>
        <v>Участвует</v>
      </c>
      <c r="S49" s="15" t="s">
        <v>205</v>
      </c>
      <c r="T49" s="15"/>
      <c r="U49" s="15" t="str">
        <f>IF(COUNTIF('МО детально'!$AQ:$AQ,"*БУ «Нижневартовский онкологический диспансер»*"),"Участвует","")</f>
        <v>Участвует</v>
      </c>
      <c r="V49" s="15" t="str">
        <f>IF(COUNTIF('МО детально'!$AU:$AU,"*БУ «Нижневартовский онкологический диспансер»*"),"Участвует","")</f>
        <v/>
      </c>
      <c r="W49" s="15" t="str">
        <f>IF(COUNTIF('МО детально'!$AY:$AY,"*БУ «Нижневартовский онкологический диспансер»*"),"Участвует","")</f>
        <v>Участвует</v>
      </c>
      <c r="X49" s="15" t="str">
        <f>IF(COUNTIF('МО детально'!$BC:$BC,"*БУ «Нижневартовский онкологический диспансер»*"),"Участвует","")</f>
        <v>Участвует</v>
      </c>
      <c r="Y49" s="15" t="str">
        <f>IF(COUNTIF('МО детально'!$BG:$BG,"*БУ «Нижневартовский онкологический диспансер»*"),"Участвует","")</f>
        <v>Участвует</v>
      </c>
      <c r="Z49" s="15" t="str">
        <f>IF(COUNTIF('МО детально'!$BK:$BK,"*БУ «Нижневартовский онкологический диспансер»*"),"Участвует","")</f>
        <v>Участвует</v>
      </c>
      <c r="AA49" s="15" t="str">
        <f>IF(COUNTIF('МО детально'!$BO:$BO,"*БУ «Белоярская районная больница»*"),"Участвует","")</f>
        <v>Участвует</v>
      </c>
      <c r="AB49" s="15"/>
      <c r="AC49" s="15" t="str">
        <f>IF(COUNTIF('МО детально'!$BW:$BW,"*БУ «Нижневартовский онкологический диспансер»*"),"Участвует","")</f>
        <v>Участвует</v>
      </c>
      <c r="AD49" s="15"/>
    </row>
    <row r="50" spans="1:30" ht="45" x14ac:dyDescent="0.2">
      <c r="A50" s="24">
        <v>44</v>
      </c>
      <c r="B50" s="35" t="s">
        <v>91</v>
      </c>
      <c r="C50" s="36" t="s">
        <v>173</v>
      </c>
      <c r="D50" s="37">
        <f t="shared" si="0"/>
        <v>11</v>
      </c>
      <c r="E50" s="24">
        <f t="shared" si="1"/>
        <v>0</v>
      </c>
      <c r="F50" s="24">
        <f t="shared" si="2"/>
        <v>2</v>
      </c>
      <c r="G50" s="38">
        <f t="shared" si="3"/>
        <v>3</v>
      </c>
      <c r="H50" s="24">
        <f t="shared" si="4"/>
        <v>5</v>
      </c>
      <c r="I50" s="24">
        <f t="shared" si="5"/>
        <v>1</v>
      </c>
      <c r="J50" s="24">
        <f t="shared" si="6"/>
        <v>0</v>
      </c>
      <c r="K50" s="10"/>
      <c r="L50" s="15" t="str">
        <f>IF(COUNTIF('МО детально'!$G:$G,"*КУ «Нижневартовский противотуберкулезный диспансер»*"),"Участвует","")</f>
        <v/>
      </c>
      <c r="M50" s="15" t="str">
        <f>IF(COUNTIF('МО детально'!$K:$K,"*КУ «Нижневартовский противотуберкулезный диспансер»*"),"Участвует","")</f>
        <v/>
      </c>
      <c r="N50" s="15" t="str">
        <f>IF(COUNTIF('МО детально'!$O:$O,"*КУ «Нижневартовский противотуберкулезный диспансер»*"),"Участвует","")</f>
        <v>Участвует</v>
      </c>
      <c r="O50" s="15" t="str">
        <f>IF(COUNTIF('МО детально'!$S:$S,"*КУ «Нижневартовский противотуберкулезный диспансер»*"),"Участвует","")</f>
        <v>Участвует</v>
      </c>
      <c r="P50" s="15" t="s">
        <v>205</v>
      </c>
      <c r="Q50" s="15" t="str">
        <f>IF(COUNTIF('МО детально'!$AA:$AA,"*КУ «Нижневартовский противотуберкулезный диспансер»*"),"Участвует","")</f>
        <v/>
      </c>
      <c r="R50" s="15" t="str">
        <f>IF(COUNTIF('МО детально'!$AE:$AE,"*КУ «Нижневартовский противотуберкулезный диспансер»*"),"Участвует","")</f>
        <v>Участвует</v>
      </c>
      <c r="S50" s="15" t="s">
        <v>205</v>
      </c>
      <c r="T50" s="15"/>
      <c r="U50" s="15" t="str">
        <f>IF(COUNTIF('МО детально'!$AQ:$AQ,"*КУ «Нижневартовский противотуберкулезный диспансер»*"),"Участвует","")</f>
        <v>Участвует</v>
      </c>
      <c r="V50" s="15" t="str">
        <f>IF(COUNTIF('МО детально'!$AU:$AU,"*КУ «Нижневартовский противотуберкулезный диспансер»*"),"Участвует","")</f>
        <v/>
      </c>
      <c r="W50" s="15" t="str">
        <f>IF(COUNTIF('МО детально'!$AY:$AY,"*КУ «Нижневартовский противотуберкулезный диспансер»*"),"Участвует","")</f>
        <v>Участвует</v>
      </c>
      <c r="X50" s="15" t="str">
        <f>IF(COUNTIF('МО детально'!$BC:$BC,"*КУ «Нижневартовский противотуберкулезный диспансер»*"),"Участвует","")</f>
        <v>Участвует</v>
      </c>
      <c r="Y50" s="15" t="str">
        <f>IF(COUNTIF('МО детально'!$BG:$BG,"*КУ «Нижневартовский противотуберкулезный диспансер»*"),"Участвует","")</f>
        <v>Участвует</v>
      </c>
      <c r="Z50" s="15" t="str">
        <f>IF(COUNTIF('МО детально'!$BK:$BK,"*КУ «Нижневартовский противотуберкулезный диспансер»*"),"Участвует","")</f>
        <v/>
      </c>
      <c r="AA50" s="15" t="str">
        <f>IF(COUNTIF('МО детально'!$BO:$BO,"*БУ «Белоярская районная больница»*"),"Участвует","")</f>
        <v>Участвует</v>
      </c>
      <c r="AB50" s="15"/>
      <c r="AC50" s="15" t="str">
        <f>IF(COUNTIF('МО детально'!$BW:$BW,"*КУ «Нижневартовский противотуберкулезный диспансер»*"),"Участвует","")</f>
        <v>Участвует</v>
      </c>
      <c r="AD50" s="15"/>
    </row>
    <row r="51" spans="1:30" ht="30" x14ac:dyDescent="0.2">
      <c r="A51" s="24">
        <v>45</v>
      </c>
      <c r="B51" s="35" t="s">
        <v>123</v>
      </c>
      <c r="C51" s="36" t="s">
        <v>147</v>
      </c>
      <c r="D51" s="37">
        <f t="shared" si="0"/>
        <v>16</v>
      </c>
      <c r="E51" s="24">
        <f t="shared" si="1"/>
        <v>1</v>
      </c>
      <c r="F51" s="24">
        <f t="shared" si="2"/>
        <v>2</v>
      </c>
      <c r="G51" s="38">
        <f t="shared" si="3"/>
        <v>3</v>
      </c>
      <c r="H51" s="24">
        <f t="shared" si="4"/>
        <v>7</v>
      </c>
      <c r="I51" s="24">
        <f t="shared" si="5"/>
        <v>2</v>
      </c>
      <c r="J51" s="24">
        <f t="shared" si="6"/>
        <v>1</v>
      </c>
      <c r="K51" s="10" t="s">
        <v>205</v>
      </c>
      <c r="L51" s="15" t="str">
        <f>IF(COUNTIF('МО детально'!$G:$G,"*БУ «Няганская городская детская поликлиника»*"),"Участвует","")</f>
        <v/>
      </c>
      <c r="M51" s="15" t="str">
        <f>IF(COUNTIF('МО детально'!$K:$K,"*БУ «Няганская городская детская поликлиника»*"),"Участвует","")</f>
        <v/>
      </c>
      <c r="N51" s="15" t="str">
        <f>IF(COUNTIF('МО детально'!$O:$O,"*БУ «Няганская городская детская поликлиника»*"),"Участвует","")</f>
        <v>Участвует</v>
      </c>
      <c r="O51" s="15" t="str">
        <f>IF(COUNTIF('МО детально'!$S:$S,"*БУ «Няганская городская детская поликлиника»*"),"Участвует","")</f>
        <v>Участвует</v>
      </c>
      <c r="P51" s="15" t="s">
        <v>205</v>
      </c>
      <c r="Q51" s="15" t="str">
        <f>IF(COUNTIF('МО детально'!$AA:$AA,"*БУ «Няганская городская детская поликлиника»*"),"Участвует","")</f>
        <v/>
      </c>
      <c r="R51" s="15" t="str">
        <f>IF(COUNTIF('МО детально'!$AE:$AE,"*БУ «Няганская городская детская поликлиника»*"),"Участвует","")</f>
        <v>Участвует</v>
      </c>
      <c r="S51" s="15" t="s">
        <v>205</v>
      </c>
      <c r="T51" s="15"/>
      <c r="U51" s="15" t="str">
        <f>IF(COUNTIF('МО детально'!$AQ:$AQ,"*БУ «Няганская городская детская поликлиника»*"),"Участвует","")</f>
        <v>Участвует</v>
      </c>
      <c r="V51" s="15" t="str">
        <f>IF(COUNTIF('МО детально'!$AU:$AU,"*БУ «Няганская городская детская поликлиника»*"),"Участвует","")</f>
        <v>Участвует</v>
      </c>
      <c r="W51" s="15" t="str">
        <f>IF(COUNTIF('МО детально'!$AY:$AY,"*БУ «Няганская городская детская поликлиника»*"),"Участвует","")</f>
        <v>Участвует</v>
      </c>
      <c r="X51" s="15" t="str">
        <f>IF(COUNTIF('МО детально'!$BC:$BC,"*БУ «Няганская городская детская поликлиника»*"),"Участвует","")</f>
        <v>Участвует</v>
      </c>
      <c r="Y51" s="15" t="str">
        <f>IF(COUNTIF('МО детально'!$BG:$BG,"*БУ «Няганская городская детская поликлиника»*"),"Участвует","")</f>
        <v>Участвует</v>
      </c>
      <c r="Z51" s="15" t="str">
        <f>IF(COUNTIF('МО детально'!$BK:$BK,"*БУ «Няганская городская детская поликлиника»*"),"Участвует","")</f>
        <v>Участвует</v>
      </c>
      <c r="AA51" s="15" t="str">
        <f>IF(COUNTIF('МО детально'!$BO:$BO,"*БУ «Белоярская районная больница»*"),"Участвует","")</f>
        <v>Участвует</v>
      </c>
      <c r="AB51" s="15" t="s">
        <v>205</v>
      </c>
      <c r="AC51" s="15" t="str">
        <f>IF(COUNTIF('МО детально'!$BW:$BW,"*БУ «Няганская городская детская поликлиника»*"),"Участвует","")</f>
        <v>Участвует</v>
      </c>
      <c r="AD51" s="15" t="s">
        <v>205</v>
      </c>
    </row>
    <row r="52" spans="1:30" ht="30" x14ac:dyDescent="0.2">
      <c r="A52" s="24">
        <v>46</v>
      </c>
      <c r="B52" s="35" t="s">
        <v>123</v>
      </c>
      <c r="C52" s="36" t="s">
        <v>145</v>
      </c>
      <c r="D52" s="37">
        <f t="shared" si="0"/>
        <v>17</v>
      </c>
      <c r="E52" s="24">
        <f t="shared" si="1"/>
        <v>1</v>
      </c>
      <c r="F52" s="24">
        <f t="shared" si="2"/>
        <v>3</v>
      </c>
      <c r="G52" s="38">
        <f t="shared" si="3"/>
        <v>3</v>
      </c>
      <c r="H52" s="24">
        <f t="shared" si="4"/>
        <v>7</v>
      </c>
      <c r="I52" s="24">
        <f t="shared" si="5"/>
        <v>2</v>
      </c>
      <c r="J52" s="24">
        <f t="shared" si="6"/>
        <v>1</v>
      </c>
      <c r="K52" s="10" t="s">
        <v>205</v>
      </c>
      <c r="L52" s="15" t="str">
        <f>IF(COUNTIF('МО детально'!$G:$G,"*БУ «Няганская городская поликлиника»*"),"Участвует","")</f>
        <v/>
      </c>
      <c r="M52" s="15" t="str">
        <f>IF(COUNTIF('МО детально'!$K:$K,"*БУ «Няганская городская поликлиника»*"),"Участвует","")</f>
        <v>Участвует</v>
      </c>
      <c r="N52" s="15" t="str">
        <f>IF(COUNTIF('МО детально'!$O:$O,"*БУ «Няганская городская поликлиника»*"),"Участвует","")</f>
        <v>Участвует</v>
      </c>
      <c r="O52" s="15" t="str">
        <f>IF(COUNTIF('МО детально'!$S:$S,"*БУ «Няганская городская поликлиника»*"),"Участвует","")</f>
        <v>Участвует</v>
      </c>
      <c r="P52" s="15" t="s">
        <v>205</v>
      </c>
      <c r="Q52" s="15" t="str">
        <f>IF(COUNTIF('МО детально'!$AA:$AA,"*БУ «Няганская городская поликлиника»*"),"Участвует","")</f>
        <v/>
      </c>
      <c r="R52" s="15" t="str">
        <f>IF(COUNTIF('МО детально'!$AE:$AE,"*БУ «Няганская городская поликлиника»*"),"Участвует","")</f>
        <v>Участвует</v>
      </c>
      <c r="S52" s="15" t="s">
        <v>205</v>
      </c>
      <c r="T52" s="15"/>
      <c r="U52" s="15" t="str">
        <f>IF(COUNTIF('МО детально'!$AQ:$AQ,"*БУ «Няганская городская поликлиника»*"),"Участвует","")</f>
        <v>Участвует</v>
      </c>
      <c r="V52" s="15" t="str">
        <f>IF(COUNTIF('МО детально'!$AU:$AU,"*БУ «Няганская городская поликлиника»*"),"Участвует","")</f>
        <v>Участвует</v>
      </c>
      <c r="W52" s="15" t="str">
        <f>IF(COUNTIF('МО детально'!$AY:$AY,"*БУ «Няганская городская поликлиника»*"),"Участвует","")</f>
        <v>Участвует</v>
      </c>
      <c r="X52" s="15" t="str">
        <f>IF(COUNTIF('МО детально'!$BC:$BC,"*БУ «Няганская городская поликлиника»*"),"Участвует","")</f>
        <v>Участвует</v>
      </c>
      <c r="Y52" s="15" t="str">
        <f>IF(COUNTIF('МО детально'!$BG:$BG,"*БУ «Няганская городская поликлиника»*"),"Участвует","")</f>
        <v>Участвует</v>
      </c>
      <c r="Z52" s="15" t="str">
        <f>IF(COUNTIF('МО детально'!$BK:$BK,"*БУ «Няганская городская поликлиника»*"),"Участвует","")</f>
        <v>Участвует</v>
      </c>
      <c r="AA52" s="15" t="str">
        <f>IF(COUNTIF('МО детально'!$BO:$BO,"*БУ «Белоярская районная больница»*"),"Участвует","")</f>
        <v>Участвует</v>
      </c>
      <c r="AB52" s="15" t="s">
        <v>205</v>
      </c>
      <c r="AC52" s="15" t="str">
        <f>IF(COUNTIF('МО детально'!$BW:$BW,"*БУ «Няганская городская поликлиника»*"),"Участвует","")</f>
        <v>Участвует</v>
      </c>
      <c r="AD52" s="15" t="s">
        <v>205</v>
      </c>
    </row>
    <row r="53" spans="1:30" ht="30" x14ac:dyDescent="0.2">
      <c r="A53" s="24">
        <v>47</v>
      </c>
      <c r="B53" s="35" t="s">
        <v>123</v>
      </c>
      <c r="C53" s="36" t="s">
        <v>169</v>
      </c>
      <c r="D53" s="37">
        <f t="shared" si="0"/>
        <v>14</v>
      </c>
      <c r="E53" s="24">
        <f t="shared" si="1"/>
        <v>1</v>
      </c>
      <c r="F53" s="24">
        <f t="shared" si="2"/>
        <v>2</v>
      </c>
      <c r="G53" s="38">
        <f t="shared" si="3"/>
        <v>3</v>
      </c>
      <c r="H53" s="24">
        <f t="shared" si="4"/>
        <v>6</v>
      </c>
      <c r="I53" s="24">
        <f t="shared" si="5"/>
        <v>2</v>
      </c>
      <c r="J53" s="24">
        <f t="shared" si="6"/>
        <v>0</v>
      </c>
      <c r="K53" s="10" t="s">
        <v>205</v>
      </c>
      <c r="L53" s="15" t="str">
        <f>IF(COUNTIF('МО детально'!$G:$G,"*БУ «Няганская городская станция скорой медицинской помощи»*"),"Участвует","")</f>
        <v/>
      </c>
      <c r="M53" s="15" t="str">
        <f>IF(COUNTIF('МО детально'!$K:$K,"*БУ «Няганская городская станция скорой медицинской помощи»*"),"Участвует","")</f>
        <v/>
      </c>
      <c r="N53" s="15" t="str">
        <f>IF(COUNTIF('МО детально'!$O:$O,"*БУ «Няганская городская станция скорой медицинской помощи»*"),"Участвует","")</f>
        <v>Участвует</v>
      </c>
      <c r="O53" s="15" t="str">
        <f>IF(COUNTIF('МО детально'!$S:$S,"*БУ «Няганская городская станция скорой медицинской помощи»*"),"Участвует","")</f>
        <v>Участвует</v>
      </c>
      <c r="P53" s="15" t="s">
        <v>205</v>
      </c>
      <c r="Q53" s="15" t="str">
        <f>IF(COUNTIF('МО детально'!$AA:$AA,"*БУ «Няганская городская станция скорой медицинской помощи»*"),"Участвует","")</f>
        <v/>
      </c>
      <c r="R53" s="15" t="str">
        <f>IF(COUNTIF('МО детально'!$AE:$AE,"*БУ «Няганская городская станция скорой медицинской помощи»*"),"Участвует","")</f>
        <v>Участвует</v>
      </c>
      <c r="S53" s="15" t="s">
        <v>205</v>
      </c>
      <c r="T53" s="15"/>
      <c r="U53" s="15" t="str">
        <f>IF(COUNTIF('МО детально'!$AQ:$AQ,"*БУ «Няганская городская станция скорой медицинской помощи»*"),"Участвует","")</f>
        <v>Участвует</v>
      </c>
      <c r="V53" s="15" t="str">
        <f>IF(COUNTIF('МО детально'!$AU:$AU,"*БУ «Няганская городская станция скорой медицинской помощи»*"),"Участвует","")</f>
        <v>Участвует</v>
      </c>
      <c r="W53" s="15" t="str">
        <f>IF(COUNTIF('МО детально'!$AY:$AY,"*БУ «Няганская городская станция скорой медицинской помощи»*"),"Участвует","")</f>
        <v>Участвует</v>
      </c>
      <c r="X53" s="15" t="str">
        <f>IF(COUNTIF('МО детально'!$BC:$BC,"*БУ «Няганская городская станция скорой медицинской помощи»*"),"Участвует","")</f>
        <v>Участвует</v>
      </c>
      <c r="Y53" s="15" t="str">
        <f>IF(COUNTIF('МО детально'!$BG:$BG,"*БУ «Няганская городская станция скорой медицинской помощи»*"),"Участвует","")</f>
        <v>Участвует</v>
      </c>
      <c r="Z53" s="15" t="str">
        <f>IF(COUNTIF('МО детально'!$BK:$BK,"*БУ «Няганская городская станция скорой медицинской помощи»*"),"Участвует","")</f>
        <v/>
      </c>
      <c r="AA53" s="15" t="str">
        <f>IF(COUNTIF('МО детально'!$BO:$BO,"*БУ «Белоярская районная больница»*"),"Участвует","")</f>
        <v>Участвует</v>
      </c>
      <c r="AB53" s="15" t="s">
        <v>205</v>
      </c>
      <c r="AC53" s="15" t="str">
        <f>IF(COUNTIF('МО детально'!$BW:$BW,"*БУ «Няганская городская станция скорой медицинской помощи»*"),"Участвует","")</f>
        <v>Участвует</v>
      </c>
      <c r="AD53" s="15"/>
    </row>
    <row r="54" spans="1:30" ht="30" x14ac:dyDescent="0.2">
      <c r="A54" s="24">
        <v>48</v>
      </c>
      <c r="B54" s="35" t="s">
        <v>123</v>
      </c>
      <c r="C54" s="36" t="s">
        <v>166</v>
      </c>
      <c r="D54" s="37">
        <f t="shared" si="0"/>
        <v>13</v>
      </c>
      <c r="E54" s="24">
        <f t="shared" si="1"/>
        <v>0</v>
      </c>
      <c r="F54" s="24">
        <f t="shared" si="2"/>
        <v>2</v>
      </c>
      <c r="G54" s="38">
        <f t="shared" si="3"/>
        <v>2</v>
      </c>
      <c r="H54" s="24">
        <f t="shared" si="4"/>
        <v>6</v>
      </c>
      <c r="I54" s="24">
        <f t="shared" si="5"/>
        <v>2</v>
      </c>
      <c r="J54" s="24">
        <f t="shared" si="6"/>
        <v>1</v>
      </c>
      <c r="K54" s="10"/>
      <c r="L54" s="15" t="str">
        <f>IF(COUNTIF('МО детально'!$G:$G,"*БУ «Няганская городская стоматологическая поликлиника»*"),"Участвует","")</f>
        <v/>
      </c>
      <c r="M54" s="15" t="str">
        <f>IF(COUNTIF('МО детально'!$K:$K,"*БУ «Няганская городская стоматологическая поликлиника»*"),"Участвует","")</f>
        <v/>
      </c>
      <c r="N54" s="15" t="str">
        <f>IF(COUNTIF('МО детально'!$O:$O,"*БУ «Няганская городская стоматологическая поликлиника»*"),"Участвует","")</f>
        <v>Участвует</v>
      </c>
      <c r="O54" s="15" t="str">
        <f>IF(COUNTIF('МО детально'!$S:$S,"*БУ «Няганская городская стоматологическая поликлиника»*"),"Участвует","")</f>
        <v>Участвует</v>
      </c>
      <c r="P54" s="15"/>
      <c r="Q54" s="15" t="str">
        <f>IF(COUNTIF('МО детально'!$AA:$AA,"*БУ «Няганская городская стоматологическая поликлиника»*"),"Участвует","")</f>
        <v/>
      </c>
      <c r="R54" s="15" t="str">
        <f>IF(COUNTIF('МО детально'!$AE:$AE,"*БУ «Няганская городская стоматологическая поликлиника»*"),"Участвует","")</f>
        <v>Участвует</v>
      </c>
      <c r="S54" s="15" t="s">
        <v>205</v>
      </c>
      <c r="T54" s="15"/>
      <c r="U54" s="15" t="str">
        <f>IF(COUNTIF('МО детально'!$AQ:$AQ,"*БУ «Няганская городская стоматологическая поликлиника»*"),"Участвует","")</f>
        <v>Участвует</v>
      </c>
      <c r="V54" s="15" t="str">
        <f>IF(COUNTIF('МО детально'!$AU:$AU,"*БУ «Няганская городская стоматологическая поликлиника»*"),"Участвует","")</f>
        <v>Участвует</v>
      </c>
      <c r="W54" s="15" t="str">
        <f>IF(COUNTIF('МО детально'!$AY:$AY,"*БУ «Няганская городская стоматологическая поликлиника»*"),"Участвует","")</f>
        <v>Участвует</v>
      </c>
      <c r="X54" s="15" t="str">
        <f>IF(COUNTIF('МО детально'!$BC:$BC,"*БУ «Няганская городская стоматологическая поликлиника»*"),"Участвует","")</f>
        <v>Участвует</v>
      </c>
      <c r="Y54" s="15" t="str">
        <f>IF(COUNTIF('МО детально'!$BG:$BG,"*БУ «Няганская городская стоматологическая поликлиника»*"),"Участвует","")</f>
        <v>Участвует</v>
      </c>
      <c r="Z54" s="15" t="str">
        <f>IF(COUNTIF('МО детально'!$BK:$BK,"*БУ «Няганская городская стоматологическая поликлиника»*"),"Участвует","")</f>
        <v/>
      </c>
      <c r="AA54" s="15" t="str">
        <f>IF(COUNTIF('МО детально'!$BO:$BO,"*БУ «Белоярская районная больница»*"),"Участвует","")</f>
        <v>Участвует</v>
      </c>
      <c r="AB54" s="15" t="s">
        <v>205</v>
      </c>
      <c r="AC54" s="15" t="str">
        <f>IF(COUNTIF('МО детально'!$BW:$BW,"*БУ «Няганская городская стоматологическая поликлиника»*"),"Участвует","")</f>
        <v>Участвует</v>
      </c>
      <c r="AD54" s="15" t="s">
        <v>205</v>
      </c>
    </row>
    <row r="55" spans="1:30" ht="15" x14ac:dyDescent="0.2">
      <c r="A55" s="24">
        <v>49</v>
      </c>
      <c r="B55" s="35" t="s">
        <v>123</v>
      </c>
      <c r="C55" s="36" t="s">
        <v>124</v>
      </c>
      <c r="D55" s="37">
        <f t="shared" si="0"/>
        <v>14</v>
      </c>
      <c r="E55" s="24">
        <f t="shared" si="1"/>
        <v>1</v>
      </c>
      <c r="F55" s="24">
        <f t="shared" si="2"/>
        <v>3</v>
      </c>
      <c r="G55" s="38">
        <f t="shared" si="3"/>
        <v>3</v>
      </c>
      <c r="H55" s="24">
        <f t="shared" si="4"/>
        <v>6</v>
      </c>
      <c r="I55" s="24">
        <f t="shared" si="5"/>
        <v>1</v>
      </c>
      <c r="J55" s="24">
        <f t="shared" si="6"/>
        <v>0</v>
      </c>
      <c r="K55" s="10" t="s">
        <v>205</v>
      </c>
      <c r="L55" s="15" t="str">
        <f>IF(COUNTIF('МО детально'!$G:$G,"*БУ «Няганская окружная больница»*"),"Участвует","")</f>
        <v>Участвует</v>
      </c>
      <c r="M55" s="15" t="str">
        <f>IF(COUNTIF('МО детально'!$K:$K,"*БУ «Няганская окружная больница»*"),"Участвует","")</f>
        <v/>
      </c>
      <c r="N55" s="15" t="str">
        <f>IF(COUNTIF('МО детально'!$O:$O,"*БУ «Няганская окружная больница»*"),"Участвует","")</f>
        <v>Участвует</v>
      </c>
      <c r="O55" s="15" t="str">
        <f>IF(COUNTIF('МО детально'!$S:$S,"*БУ «Няганская окружная больница»*"),"Участвует","")</f>
        <v>Участвует</v>
      </c>
      <c r="P55" s="15" t="s">
        <v>205</v>
      </c>
      <c r="Q55" s="15" t="str">
        <f>IF(COUNTIF('МО детально'!$AA:$AA,"*БУ «Няганская окружная больница»*"),"Участвует","")</f>
        <v/>
      </c>
      <c r="R55" s="15" t="str">
        <f>IF(COUNTIF('МО детально'!$AE:$AE,"*БУ «Няганская окружная больница»*"),"Участвует","")</f>
        <v>Участвует</v>
      </c>
      <c r="S55" s="15" t="s">
        <v>205</v>
      </c>
      <c r="T55" s="15"/>
      <c r="U55" s="15" t="str">
        <f>IF(COUNTIF('МО детально'!$AQ:$AQ,"*БУ «Няганская окружная больница»*"),"Участвует","")</f>
        <v>Участвует</v>
      </c>
      <c r="V55" s="15" t="str">
        <f>IF(COUNTIF('МО детально'!$AU:$AU,"*БУ «Няганская окружная больница»*"),"Участвует","")</f>
        <v/>
      </c>
      <c r="W55" s="15" t="str">
        <f>IF(COUNTIF('МО детально'!$AY:$AY,"*БУ «Няганская окружная больница»*"),"Участвует","")</f>
        <v>Участвует</v>
      </c>
      <c r="X55" s="15" t="str">
        <f>IF(COUNTIF('МО детально'!$BC:$BC,"*БУ «Няганская окружная больница»*"),"Участвует","")</f>
        <v>Участвует</v>
      </c>
      <c r="Y55" s="15" t="str">
        <f>IF(COUNTIF('МО детально'!$BG:$BG,"*БУ «Няганская окружная больница»*"),"Участвует","")</f>
        <v>Участвует</v>
      </c>
      <c r="Z55" s="15" t="str">
        <f>IF(COUNTIF('МО детально'!$BK:$BK,"*БУ «Няганская окружная больница»*"),"Участвует","")</f>
        <v>Участвует</v>
      </c>
      <c r="AA55" s="15" t="str">
        <f>IF(COUNTIF('МО детально'!$BO:$BO,"*БУ «Белоярская районная больница»*"),"Участвует","")</f>
        <v>Участвует</v>
      </c>
      <c r="AB55" s="15"/>
      <c r="AC55" s="15" t="str">
        <f>IF(COUNTIF('МО детально'!$BW:$BW,"*БУ «Няганская окружная больница»*"),"Участвует","")</f>
        <v>Участвует</v>
      </c>
      <c r="AD55" s="15"/>
    </row>
    <row r="56" spans="1:30" ht="30" x14ac:dyDescent="0.2">
      <c r="A56" s="24">
        <v>50</v>
      </c>
      <c r="B56" s="35" t="s">
        <v>149</v>
      </c>
      <c r="C56" s="36" t="s">
        <v>150</v>
      </c>
      <c r="D56" s="37">
        <f t="shared" si="0"/>
        <v>17</v>
      </c>
      <c r="E56" s="24">
        <f t="shared" si="1"/>
        <v>1</v>
      </c>
      <c r="F56" s="24">
        <f t="shared" si="2"/>
        <v>3</v>
      </c>
      <c r="G56" s="38">
        <f t="shared" si="3"/>
        <v>3</v>
      </c>
      <c r="H56" s="24">
        <f t="shared" si="4"/>
        <v>7</v>
      </c>
      <c r="I56" s="24">
        <f t="shared" si="5"/>
        <v>2</v>
      </c>
      <c r="J56" s="24">
        <f t="shared" si="6"/>
        <v>1</v>
      </c>
      <c r="K56" s="10" t="s">
        <v>205</v>
      </c>
      <c r="L56" s="15" t="str">
        <f>IF(COUNTIF('МО детально'!$G:$G,"*БУ «Покачевская городская больница»*"),"Участвует","")</f>
        <v/>
      </c>
      <c r="M56" s="15" t="str">
        <f>IF(COUNTIF('МО детально'!$K:$K,"*БУ «Покачевская городская больница»*"),"Участвует","")</f>
        <v>Участвует</v>
      </c>
      <c r="N56" s="15" t="str">
        <f>IF(COUNTIF('МО детально'!$O:$O,"*БУ «Покачевская городская больница»*"),"Участвует","")</f>
        <v>Участвует</v>
      </c>
      <c r="O56" s="15" t="str">
        <f>IF(COUNTIF('МО детально'!$S:$S,"*БУ «Покачевская городская больница»*"),"Участвует","")</f>
        <v>Участвует</v>
      </c>
      <c r="P56" s="15" t="s">
        <v>205</v>
      </c>
      <c r="Q56" s="15" t="str">
        <f>IF(COUNTIF('МО детально'!$AA:$AA,"*БУ «Покачевская городская больница»*"),"Участвует","")</f>
        <v/>
      </c>
      <c r="R56" s="15" t="str">
        <f>IF(COUNTIF('МО детально'!$AE:$AE,"*БУ «Покачевская городская больница»*"),"Участвует","")</f>
        <v>Участвует</v>
      </c>
      <c r="S56" s="15" t="s">
        <v>205</v>
      </c>
      <c r="T56" s="15"/>
      <c r="U56" s="15" t="str">
        <f>IF(COUNTIF('МО детально'!$AQ:$AQ,"*БУ «Покачевская городская больница»*"),"Участвует","")</f>
        <v>Участвует</v>
      </c>
      <c r="V56" s="15" t="str">
        <f>IF(COUNTIF('МО детально'!$AU:$AU,"*БУ «Покачевская городская больница»*"),"Участвует","")</f>
        <v>Участвует</v>
      </c>
      <c r="W56" s="15" t="str">
        <f>IF(COUNTIF('МО детально'!$AY:$AY,"*БУ «Покачевская городская больница»*"),"Участвует","")</f>
        <v>Участвует</v>
      </c>
      <c r="X56" s="15" t="str">
        <f>IF(COUNTIF('МО детально'!$BC:$BC,"*БУ «Покачевская городская больница»*"),"Участвует","")</f>
        <v>Участвует</v>
      </c>
      <c r="Y56" s="15" t="str">
        <f>IF(COUNTIF('МО детально'!$BG:$BG,"*БУ «Покачевская городская больница»*"),"Участвует","")</f>
        <v>Участвует</v>
      </c>
      <c r="Z56" s="15" t="str">
        <f>IF(COUNTIF('МО детально'!$BK:$BK,"*БУ «Покачевская городская больница»*"),"Участвует","")</f>
        <v>Участвует</v>
      </c>
      <c r="AA56" s="15" t="str">
        <f>IF(COUNTIF('МО детально'!$BO:$BO,"*БУ «Белоярская районная больница»*"),"Участвует","")</f>
        <v>Участвует</v>
      </c>
      <c r="AB56" s="15" t="s">
        <v>205</v>
      </c>
      <c r="AC56" s="15" t="str">
        <f>IF(COUNTIF('МО детально'!$BW:$BW,"*БУ «Покачевская городская больница»*"),"Участвует","")</f>
        <v>Участвует</v>
      </c>
      <c r="AD56" s="15" t="s">
        <v>205</v>
      </c>
    </row>
    <row r="57" spans="1:30" ht="30" x14ac:dyDescent="0.2">
      <c r="A57" s="24">
        <v>51</v>
      </c>
      <c r="B57" s="35" t="s">
        <v>151</v>
      </c>
      <c r="C57" s="36" t="s">
        <v>168</v>
      </c>
      <c r="D57" s="37">
        <f t="shared" si="0"/>
        <v>14</v>
      </c>
      <c r="E57" s="24">
        <f t="shared" si="1"/>
        <v>0</v>
      </c>
      <c r="F57" s="24">
        <f t="shared" si="2"/>
        <v>2</v>
      </c>
      <c r="G57" s="38">
        <f t="shared" si="3"/>
        <v>3</v>
      </c>
      <c r="H57" s="24">
        <f t="shared" si="4"/>
        <v>6</v>
      </c>
      <c r="I57" s="24">
        <f t="shared" si="5"/>
        <v>2</v>
      </c>
      <c r="J57" s="24">
        <f t="shared" si="6"/>
        <v>1</v>
      </c>
      <c r="K57" s="10"/>
      <c r="L57" s="15" t="str">
        <f>IF(COUNTIF('МО детально'!$G:$G,"*АУ «Пыть-Яхская городская стоматологическая поликлиника»*"),"Участвует","")</f>
        <v/>
      </c>
      <c r="M57" s="15" t="str">
        <f>IF(COUNTIF('МО детально'!$K:$K,"*АУ «Пыть-Яхская городская стоматологическая поликлиника»*"),"Участвует","")</f>
        <v/>
      </c>
      <c r="N57" s="15" t="str">
        <f>IF(COUNTIF('МО детально'!$O:$O,"*АУ «Пыть-Яхская городская стоматологическая поликлиника»*"),"Участвует","")</f>
        <v>Участвует</v>
      </c>
      <c r="O57" s="15" t="str">
        <f>IF(COUNTIF('МО детально'!$S:$S,"*АУ «Пыть-Яхская городская стоматологическая поликлиника»*"),"Участвует","")</f>
        <v>Участвует</v>
      </c>
      <c r="P57" s="15" t="s">
        <v>205</v>
      </c>
      <c r="Q57" s="15" t="str">
        <f>IF(COUNTIF('МО детально'!$AA:$AA,"*АУ «Пыть-Яхская городская стоматологическая поликлиника»*"),"Участвует","")</f>
        <v/>
      </c>
      <c r="R57" s="15" t="str">
        <f>IF(COUNTIF('МО детально'!$AE:$AE,"*АУ «Пыть-Яхская городская стоматологическая поликлиника»*"),"Участвует","")</f>
        <v>Участвует</v>
      </c>
      <c r="S57" s="15" t="s">
        <v>205</v>
      </c>
      <c r="T57" s="15"/>
      <c r="U57" s="15" t="str">
        <f>IF(COUNTIF('МО детально'!$AQ:$AQ,"*АУ «Пыть-Яхская городская стоматологическая поликлиника»*"),"Участвует","")</f>
        <v>Участвует</v>
      </c>
      <c r="V57" s="15" t="str">
        <f>IF(COUNTIF('МО детально'!$AU:$AU,"*АУ «Пыть-Яхская городская стоматологическая поликлиника»*"),"Участвует","")</f>
        <v>Участвует</v>
      </c>
      <c r="W57" s="15" t="str">
        <f>IF(COUNTIF('МО детально'!$AY:$AY,"*АУ «Пыть-Яхская городская стоматологическая поликлиника»*"),"Участвует","")</f>
        <v>Участвует</v>
      </c>
      <c r="X57" s="15" t="str">
        <f>IF(COUNTIF('МО детально'!$BC:$BC,"*АУ «Пыть-Яхская городская стоматологическая поликлиника»*"),"Участвует","")</f>
        <v>Участвует</v>
      </c>
      <c r="Y57" s="15" t="str">
        <f>IF(COUNTIF('МО детально'!$BG:$BG,"*АУ «Пыть-Яхская городская стоматологическая поликлиника»*"),"Участвует","")</f>
        <v>Участвует</v>
      </c>
      <c r="Z57" s="15" t="str">
        <f>IF(COUNTIF('МО детально'!$BK:$BK,"*АУ «Пыть-Яхская городская стоматологическая поликлиника»*"),"Участвует","")</f>
        <v/>
      </c>
      <c r="AA57" s="15" t="str">
        <f>IF(COUNTIF('МО детально'!$BO:$BO,"*БУ «Белоярская районная больница»*"),"Участвует","")</f>
        <v>Участвует</v>
      </c>
      <c r="AB57" s="15" t="s">
        <v>205</v>
      </c>
      <c r="AC57" s="15" t="str">
        <f>IF(COUNTIF('МО детально'!$BW:$BW,"*АУ «Пыть-Яхская городская стоматологическая поликлиника»*"),"Участвует","")</f>
        <v>Участвует</v>
      </c>
      <c r="AD57" s="15" t="s">
        <v>205</v>
      </c>
    </row>
    <row r="58" spans="1:30" ht="30" x14ac:dyDescent="0.2">
      <c r="A58" s="24">
        <v>52</v>
      </c>
      <c r="B58" s="35" t="s">
        <v>151</v>
      </c>
      <c r="C58" s="36" t="s">
        <v>152</v>
      </c>
      <c r="D58" s="37">
        <f t="shared" si="0"/>
        <v>17</v>
      </c>
      <c r="E58" s="24">
        <f t="shared" si="1"/>
        <v>1</v>
      </c>
      <c r="F58" s="24">
        <f t="shared" si="2"/>
        <v>3</v>
      </c>
      <c r="G58" s="38">
        <f t="shared" si="3"/>
        <v>3</v>
      </c>
      <c r="H58" s="24">
        <f t="shared" si="4"/>
        <v>7</v>
      </c>
      <c r="I58" s="24">
        <f t="shared" si="5"/>
        <v>2</v>
      </c>
      <c r="J58" s="24">
        <f t="shared" si="6"/>
        <v>1</v>
      </c>
      <c r="K58" s="10" t="s">
        <v>205</v>
      </c>
      <c r="L58" s="15" t="str">
        <f>IF(COUNTIF('МО детально'!$G:$G,"*БУ «Пыть-Яхская окружная клиническая больница»*"),"Участвует","")</f>
        <v/>
      </c>
      <c r="M58" s="15" t="str">
        <f>IF(COUNTIF('МО детально'!$K:$K,"*БУ «Пыть-Яхская окружная клиническая больница»*"),"Участвует","")</f>
        <v>Участвует</v>
      </c>
      <c r="N58" s="15" t="str">
        <f>IF(COUNTIF('МО детально'!$O:$O,"*БУ «Пыть-Яхская окружная клиническая больница»*"),"Участвует","")</f>
        <v>Участвует</v>
      </c>
      <c r="O58" s="15" t="str">
        <f>IF(COUNTIF('МО детально'!$S:$S,"*БУ «Пыть-Яхская окружная клиническая больница»*"),"Участвует","")</f>
        <v>Участвует</v>
      </c>
      <c r="P58" s="15" t="s">
        <v>205</v>
      </c>
      <c r="Q58" s="15" t="str">
        <f>IF(COUNTIF('МО детально'!$AA:$AA,"*БУ «Пыть-Яхская окружная клиническая больница»*"),"Участвует","")</f>
        <v/>
      </c>
      <c r="R58" s="15" t="str">
        <f>IF(COUNTIF('МО детально'!$AE:$AE,"*БУ «Пыть-Яхская окружная клиническая больница»*"),"Участвует","")</f>
        <v>Участвует</v>
      </c>
      <c r="S58" s="15" t="s">
        <v>205</v>
      </c>
      <c r="T58" s="15"/>
      <c r="U58" s="15" t="str">
        <f>IF(COUNTIF('МО детально'!$AQ:$AQ,"*БУ «Пыть-Яхская окружная клиническая больница»*"),"Участвует","")</f>
        <v>Участвует</v>
      </c>
      <c r="V58" s="15" t="str">
        <f>IF(COUNTIF('МО детально'!$AU:$AU,"*БУ «Пыть-Яхская окружная клиническая больница»*"),"Участвует","")</f>
        <v>Участвует</v>
      </c>
      <c r="W58" s="15" t="str">
        <f>IF(COUNTIF('МО детально'!$AY:$AY,"*БУ «Пыть-Яхская окружная клиническая больница»*"),"Участвует","")</f>
        <v>Участвует</v>
      </c>
      <c r="X58" s="15" t="str">
        <f>IF(COUNTIF('МО детально'!$BC:$BC,"*БУ «Пыть-Яхская окружная клиническая больница»*"),"Участвует","")</f>
        <v>Участвует</v>
      </c>
      <c r="Y58" s="15" t="str">
        <f>IF(COUNTIF('МО детально'!$BG:$BG,"*БУ «Пыть-Яхская окружная клиническая больница»*"),"Участвует","")</f>
        <v>Участвует</v>
      </c>
      <c r="Z58" s="15" t="str">
        <f>IF(COUNTIF('МО детально'!$BK:$BK,"*БУ «Пыть-Яхская окружная клиническая больница»*"),"Участвует","")</f>
        <v>Участвует</v>
      </c>
      <c r="AA58" s="15" t="str">
        <f>IF(COUNTIF('МО детально'!$BO:$BO,"*БУ «Белоярская районная больница»*"),"Участвует","")</f>
        <v>Участвует</v>
      </c>
      <c r="AB58" s="15" t="s">
        <v>205</v>
      </c>
      <c r="AC58" s="15" t="str">
        <f>IF(COUNTIF('МО детально'!$BW:$BW,"*БУ «Пыть-Яхская окружная клиническая больница»*"),"Участвует","")</f>
        <v>Участвует</v>
      </c>
      <c r="AD58" s="15" t="s">
        <v>205</v>
      </c>
    </row>
    <row r="59" spans="1:30" ht="30" x14ac:dyDescent="0.2">
      <c r="A59" s="24">
        <v>53</v>
      </c>
      <c r="B59" s="35" t="s">
        <v>125</v>
      </c>
      <c r="C59" s="36" t="s">
        <v>126</v>
      </c>
      <c r="D59" s="37">
        <f t="shared" si="0"/>
        <v>18</v>
      </c>
      <c r="E59" s="24">
        <f t="shared" si="1"/>
        <v>1</v>
      </c>
      <c r="F59" s="24">
        <f t="shared" si="2"/>
        <v>4</v>
      </c>
      <c r="G59" s="38">
        <f t="shared" si="3"/>
        <v>3</v>
      </c>
      <c r="H59" s="24">
        <f t="shared" si="4"/>
        <v>7</v>
      </c>
      <c r="I59" s="24">
        <f t="shared" si="5"/>
        <v>2</v>
      </c>
      <c r="J59" s="24">
        <f t="shared" si="6"/>
        <v>1</v>
      </c>
      <c r="K59" s="10" t="s">
        <v>205</v>
      </c>
      <c r="L59" s="15" t="str">
        <f>IF(COUNTIF('МО детально'!$G:$G,"*БУ «Радужнинская городская больница»*"),"Участвует","")</f>
        <v>Участвует</v>
      </c>
      <c r="M59" s="15" t="str">
        <f>IF(COUNTIF('МО детально'!$K:$K,"*БУ «Радужнинская городская больница»*"),"Участвует","")</f>
        <v>Участвует</v>
      </c>
      <c r="N59" s="15" t="str">
        <f>IF(COUNTIF('МО детально'!$O:$O,"*БУ «Радужнинская городская больница»*"),"Участвует","")</f>
        <v>Участвует</v>
      </c>
      <c r="O59" s="15" t="str">
        <f>IF(COUNTIF('МО детально'!$S:$S,"*БУ «Радужнинская городская больница»*"),"Участвует","")</f>
        <v>Участвует</v>
      </c>
      <c r="P59" s="15" t="s">
        <v>205</v>
      </c>
      <c r="Q59" s="15" t="str">
        <f>IF(COUNTIF('МО детально'!$AA:$AA,"*БУ «Радужнинская городская больница»*"),"Участвует","")</f>
        <v/>
      </c>
      <c r="R59" s="15" t="str">
        <f>IF(COUNTIF('МО детально'!$AE:$AE,"*БУ «Радужнинская городская больница»*"),"Участвует","")</f>
        <v>Участвует</v>
      </c>
      <c r="S59" s="15" t="s">
        <v>205</v>
      </c>
      <c r="T59" s="15"/>
      <c r="U59" s="15" t="str">
        <f>IF(COUNTIF('МО детально'!$AQ:$AQ,"*БУ «Радужнинская городская больница»*"),"Участвует","")</f>
        <v>Участвует</v>
      </c>
      <c r="V59" s="15" t="str">
        <f>IF(COUNTIF('МО детально'!$AU:$AU,"*БУ «Радужнинская городская больница»*"),"Участвует","")</f>
        <v>Участвует</v>
      </c>
      <c r="W59" s="15" t="str">
        <f>IF(COUNTIF('МО детально'!$AY:$AY,"*БУ «Радужнинская городская больница»*"),"Участвует","")</f>
        <v>Участвует</v>
      </c>
      <c r="X59" s="15" t="str">
        <f>IF(COUNTIF('МО детально'!$BC:$BC,"*БУ «Радужнинская городская больница»*"),"Участвует","")</f>
        <v>Участвует</v>
      </c>
      <c r="Y59" s="15" t="str">
        <f>IF(COUNTIF('МО детально'!$BG:$BG,"*БУ «Радужнинская городская больница»*"),"Участвует","")</f>
        <v>Участвует</v>
      </c>
      <c r="Z59" s="15" t="str">
        <f>IF(COUNTIF('МО детально'!$BK:$BK,"*БУ «Радужнинская городская больница»*"),"Участвует","")</f>
        <v>Участвует</v>
      </c>
      <c r="AA59" s="15" t="str">
        <f>IF(COUNTIF('МО детально'!$BO:$BO,"*БУ «Белоярская районная больница»*"),"Участвует","")</f>
        <v>Участвует</v>
      </c>
      <c r="AB59" s="15" t="s">
        <v>205</v>
      </c>
      <c r="AC59" s="15" t="str">
        <f>IF(COUNTIF('МО детально'!$BW:$BW,"*БУ «Радужнинская городская больница»*"),"Участвует","")</f>
        <v>Участвует</v>
      </c>
      <c r="AD59" s="15" t="s">
        <v>205</v>
      </c>
    </row>
    <row r="60" spans="1:30" ht="30" x14ac:dyDescent="0.2">
      <c r="A60" s="24">
        <v>54</v>
      </c>
      <c r="B60" s="35" t="s">
        <v>125</v>
      </c>
      <c r="C60" s="36" t="s">
        <v>172</v>
      </c>
      <c r="D60" s="37">
        <f t="shared" si="0"/>
        <v>14</v>
      </c>
      <c r="E60" s="24">
        <f t="shared" si="1"/>
        <v>0</v>
      </c>
      <c r="F60" s="24">
        <f t="shared" si="2"/>
        <v>2</v>
      </c>
      <c r="G60" s="38">
        <f t="shared" si="3"/>
        <v>3</v>
      </c>
      <c r="H60" s="24">
        <f t="shared" si="4"/>
        <v>6</v>
      </c>
      <c r="I60" s="24">
        <f t="shared" si="5"/>
        <v>2</v>
      </c>
      <c r="J60" s="24">
        <f t="shared" si="6"/>
        <v>1</v>
      </c>
      <c r="K60" s="10"/>
      <c r="L60" s="15" t="str">
        <f>IF(COUNTIF('МО детально'!$G:$G,"*БУ «Радужнинская городская стоматологическая поликлиника»*"),"Участвует","")</f>
        <v/>
      </c>
      <c r="M60" s="15" t="str">
        <f>IF(COUNTIF('МО детально'!$K:$K,"*БУ «Радужнинская городская стоматологическая поликлиника»*"),"Участвует","")</f>
        <v/>
      </c>
      <c r="N60" s="15" t="str">
        <f>IF(COUNTIF('МО детально'!$O:$O,"*БУ «Радужнинская городская стоматологическая поликлиника»*"),"Участвует","")</f>
        <v>Участвует</v>
      </c>
      <c r="O60" s="15" t="str">
        <f>IF(COUNTIF('МО детально'!$S:$S,"*БУ «Радужнинская городская стоматологическая поликлиника»*"),"Участвует","")</f>
        <v>Участвует</v>
      </c>
      <c r="P60" s="15" t="s">
        <v>205</v>
      </c>
      <c r="Q60" s="15" t="str">
        <f>IF(COUNTIF('МО детально'!$AA:$AA,"*БУ «Радужнинская городская стоматологическая поликлиника»*"),"Участвует","")</f>
        <v/>
      </c>
      <c r="R60" s="15" t="str">
        <f>IF(COUNTIF('МО детально'!$AE:$AE,"*БУ «Радужнинская городская стоматологическая поликлиника»*"),"Участвует","")</f>
        <v>Участвует</v>
      </c>
      <c r="S60" s="15" t="s">
        <v>205</v>
      </c>
      <c r="T60" s="15"/>
      <c r="U60" s="15" t="str">
        <f>IF(COUNTIF('МО детально'!$AQ:$AQ,"*БУ «Радужнинская городская стоматологическая поликлиника»*"),"Участвует","")</f>
        <v>Участвует</v>
      </c>
      <c r="V60" s="15" t="str">
        <f>IF(COUNTIF('МО детально'!$AU:$AU,"*БУ «Радужнинская городская стоматологическая поликлиника»*"),"Участвует","")</f>
        <v>Участвует</v>
      </c>
      <c r="W60" s="15" t="str">
        <f>IF(COUNTIF('МО детально'!$AY:$AY,"*БУ «Радужнинская городская стоматологическая поликлиника»*"),"Участвует","")</f>
        <v>Участвует</v>
      </c>
      <c r="X60" s="15" t="str">
        <f>IF(COUNTIF('МО детально'!$BC:$BC,"*БУ «Радужнинская городская стоматологическая поликлиника»*"),"Участвует","")</f>
        <v>Участвует</v>
      </c>
      <c r="Y60" s="15" t="str">
        <f>IF(COUNTIF('МО детально'!$BG:$BG,"*БУ «Радужнинская городская стоматологическая поликлиника»*"),"Участвует","")</f>
        <v>Участвует</v>
      </c>
      <c r="Z60" s="15" t="str">
        <f>IF(COUNTIF('МО детально'!$BK:$BK,"*БУ «Радужнинская городская стоматологическая поликлиника»*"),"Участвует","")</f>
        <v/>
      </c>
      <c r="AA60" s="15" t="str">
        <f>IF(COUNTIF('МО детально'!$BO:$BO,"*БУ «Белоярская районная больница»*"),"Участвует","")</f>
        <v>Участвует</v>
      </c>
      <c r="AB60" s="15" t="s">
        <v>205</v>
      </c>
      <c r="AC60" s="15" t="str">
        <f>IF(COUNTIF('МО детально'!$BW:$BW,"*БУ «Радужнинская городская стоматологическая поликлиника»*"),"Участвует","")</f>
        <v>Участвует</v>
      </c>
      <c r="AD60" s="15" t="s">
        <v>205</v>
      </c>
    </row>
    <row r="61" spans="1:30" ht="45" x14ac:dyDescent="0.2">
      <c r="A61" s="24">
        <v>55</v>
      </c>
      <c r="B61" s="35" t="s">
        <v>128</v>
      </c>
      <c r="C61" s="36" t="s">
        <v>159</v>
      </c>
      <c r="D61" s="37">
        <f t="shared" si="0"/>
        <v>12</v>
      </c>
      <c r="E61" s="24">
        <f t="shared" si="1"/>
        <v>0</v>
      </c>
      <c r="F61" s="24">
        <f t="shared" si="2"/>
        <v>2</v>
      </c>
      <c r="G61" s="38">
        <f t="shared" si="3"/>
        <v>3</v>
      </c>
      <c r="H61" s="24">
        <f t="shared" si="4"/>
        <v>6</v>
      </c>
      <c r="I61" s="24">
        <f t="shared" si="5"/>
        <v>1</v>
      </c>
      <c r="J61" s="24">
        <f t="shared" si="6"/>
        <v>0</v>
      </c>
      <c r="K61" s="10"/>
      <c r="L61" s="15" t="str">
        <f>IF(COUNTIF('МО детально'!$G:$G,"*БУ «Окружной кардиологический диспансер «Центр диагностики и сердечно-сосудистой хирургии»*"),"Участвует","")</f>
        <v/>
      </c>
      <c r="M61" s="15" t="str">
        <f>IF(COUNTIF('МО детально'!$K:$K,"*БУ «Окружной кардиологический диспансер «Центр диагностики и сердечно-сосудистой хирургии»*"),"Участвует","")</f>
        <v/>
      </c>
      <c r="N61" s="15" t="str">
        <f>IF(COUNTIF('МО детально'!$O:$O,"*БУ «Окружной кардиологический диспансер «Центр диагностики и сердечно-сосудистой хирургии»*"),"Участвует","")</f>
        <v>Участвует</v>
      </c>
      <c r="O61" s="15" t="str">
        <f>IF(COUNTIF('МО детально'!$S:$S,"*БУ «Окружной кардиологический диспансер «Центр диагностики и сердечно-сосудистой хирургии»*"),"Участвует","")</f>
        <v>Участвует</v>
      </c>
      <c r="P61" s="15" t="s">
        <v>205</v>
      </c>
      <c r="Q61" s="15" t="str">
        <f>IF(COUNTIF('МО детально'!$AA:$AA,"*БУ «Окружной кардиологический диспансер «Центр диагностики и сердечно-сосудистой хирургии»*"),"Участвует","")</f>
        <v/>
      </c>
      <c r="R61" s="15" t="str">
        <f>IF(COUNTIF('МО детально'!$AE:$AE,"*БУ «Окружной кардиологический диспансер «Центр диагностики и сердечно-сосудистой хирургии»*"),"Участвует","")</f>
        <v>Участвует</v>
      </c>
      <c r="S61" s="15" t="s">
        <v>205</v>
      </c>
      <c r="T61" s="15"/>
      <c r="U61" s="15" t="str">
        <f>IF(COUNTIF('МО детально'!$AQ:$AQ,"*БУ «Окружной кардиологический диспансер «Центр диагностики и сердечно-сосудистой хирургии»*"),"Участвует","")</f>
        <v>Участвует</v>
      </c>
      <c r="V61" s="15" t="str">
        <f>IF(COUNTIF('МО детально'!$AU:$AU,"*БУ «Окружной кардиологический диспансер «Центр диагностики и сердечно-сосудистой хирургии»*"),"Участвует","")</f>
        <v/>
      </c>
      <c r="W61" s="15" t="str">
        <f>IF(COUNTIF('МО детально'!$AY:$AY,"*БУ «Окружной кардиологический диспансер «Центр диагностики и сердечно-сосудистой хирургии»*"),"Участвует","")</f>
        <v>Участвует</v>
      </c>
      <c r="X61" s="15" t="str">
        <f>IF(COUNTIF('МО детально'!$BC:$BC,"*БУ «Окружной кардиологический диспансер «Центр диагностики и сердечно-сосудистой хирургии»*"),"Участвует","")</f>
        <v>Участвует</v>
      </c>
      <c r="Y61" s="15" t="str">
        <f>IF(COUNTIF('МО детально'!$BG:$BG,"*БУ «Окружной кардиологический диспансер «Центр диагностики и сердечно-сосудистой хирургии»*"),"Участвует","")</f>
        <v>Участвует</v>
      </c>
      <c r="Z61" s="15" t="str">
        <f>IF(COUNTIF('МО детально'!$BK:$BK,"*БУ «Окружной кардиологический диспансер «Центр диагностики и сердечно-сосудистой хирургии»*"),"Участвует","")</f>
        <v>Участвует</v>
      </c>
      <c r="AA61" s="15" t="str">
        <f>IF(COUNTIF('МО детально'!$BO:$BO,"*БУ «Белоярская районная больница»*"),"Участвует","")</f>
        <v>Участвует</v>
      </c>
      <c r="AB61" s="15"/>
      <c r="AC61" s="15" t="str">
        <f>IF(COUNTIF('МО детально'!$BW:$BW,"*БУ «Окружной кардиологический диспансер «Центр диагностики и сердечно-сосудистой хирургии»*"),"Участвует","")</f>
        <v>Участвует</v>
      </c>
      <c r="AD61" s="15"/>
    </row>
    <row r="62" spans="1:30" ht="30" x14ac:dyDescent="0.2">
      <c r="A62" s="24">
        <v>56</v>
      </c>
      <c r="B62" s="35" t="s">
        <v>128</v>
      </c>
      <c r="C62" s="36" t="s">
        <v>163</v>
      </c>
      <c r="D62" s="37">
        <f t="shared" si="0"/>
        <v>13</v>
      </c>
      <c r="E62" s="24">
        <f t="shared" si="1"/>
        <v>1</v>
      </c>
      <c r="F62" s="24">
        <f t="shared" si="2"/>
        <v>2</v>
      </c>
      <c r="G62" s="38">
        <f t="shared" si="3"/>
        <v>3</v>
      </c>
      <c r="H62" s="24">
        <f t="shared" si="4"/>
        <v>6</v>
      </c>
      <c r="I62" s="24">
        <f t="shared" si="5"/>
        <v>1</v>
      </c>
      <c r="J62" s="24">
        <f t="shared" si="6"/>
        <v>0</v>
      </c>
      <c r="K62" s="10" t="s">
        <v>205</v>
      </c>
      <c r="L62" s="15" t="str">
        <f>IF(COUNTIF('МО детально'!$G:$G,"*БУ «Сургутская городская клиническая больница»*"),"Участвует","")</f>
        <v/>
      </c>
      <c r="M62" s="15" t="str">
        <f>IF(COUNTIF('МО детально'!$K:$K,"*БУ «Сургутская городская клиническая больница»*"),"Участвует","")</f>
        <v/>
      </c>
      <c r="N62" s="15" t="str">
        <f>IF(COUNTIF('МО детально'!$O:$O,"*БУ «Сургутская городская клиническая больница»*"),"Участвует","")</f>
        <v>Участвует</v>
      </c>
      <c r="O62" s="15" t="str">
        <f>IF(COUNTIF('МО детально'!$S:$S,"*БУ «Сургутская городская клиническая больница»*"),"Участвует","")</f>
        <v>Участвует</v>
      </c>
      <c r="P62" s="15" t="s">
        <v>205</v>
      </c>
      <c r="Q62" s="15" t="str">
        <f>IF(COUNTIF('МО детально'!$AA:$AA,"*БУ «Сургутская городская клиническая больница»*"),"Участвует","")</f>
        <v/>
      </c>
      <c r="R62" s="15" t="str">
        <f>IF(COUNTIF('МО детально'!$AE:$AE,"*БУ «Сургутская городская клиническая больница»*"),"Участвует","")</f>
        <v>Участвует</v>
      </c>
      <c r="S62" s="15" t="s">
        <v>205</v>
      </c>
      <c r="T62" s="15"/>
      <c r="U62" s="15" t="str">
        <f>IF(COUNTIF('МО детально'!$AQ:$AQ,"*БУ «Сургутская городская клиническая больница»*"),"Участвует","")</f>
        <v>Участвует</v>
      </c>
      <c r="V62" s="15" t="str">
        <f>IF(COUNTIF('МО детально'!$AU:$AU,"*БУ «Сургутская городская клиническая больница»*"),"Участвует","")</f>
        <v/>
      </c>
      <c r="W62" s="15" t="str">
        <f>IF(COUNTIF('МО детально'!$AY:$AY,"*БУ «Сургутская городская клиническая больница»*"),"Участвует","")</f>
        <v>Участвует</v>
      </c>
      <c r="X62" s="15" t="str">
        <f>IF(COUNTIF('МО детально'!$BC:$BC,"*БУ «Сургутская городская клиническая больница»*"),"Участвует","")</f>
        <v>Участвует</v>
      </c>
      <c r="Y62" s="15" t="str">
        <f>IF(COUNTIF('МО детально'!$BG:$BG,"*БУ «Сургутская городская клиническая больница»*"),"Участвует","")</f>
        <v>Участвует</v>
      </c>
      <c r="Z62" s="15" t="str">
        <f>IF(COUNTIF('МО детально'!$BK:$BK,"*БУ «Сургутская городская клиническая больница»*"),"Участвует","")</f>
        <v>Участвует</v>
      </c>
      <c r="AA62" s="15" t="str">
        <f>IF(COUNTIF('МО детально'!$BO:$BO,"*БУ «Белоярская районная больница»*"),"Участвует","")</f>
        <v>Участвует</v>
      </c>
      <c r="AB62" s="15"/>
      <c r="AC62" s="15" t="str">
        <f>IF(COUNTIF('МО детально'!$BW:$BW,"*БУ «Сургутская городская клиническая больница»*"),"Участвует","")</f>
        <v>Участвует</v>
      </c>
      <c r="AD62" s="15"/>
    </row>
    <row r="63" spans="1:30" ht="30" x14ac:dyDescent="0.2">
      <c r="A63" s="24">
        <v>57</v>
      </c>
      <c r="B63" s="35" t="s">
        <v>128</v>
      </c>
      <c r="C63" s="36" t="s">
        <v>154</v>
      </c>
      <c r="D63" s="37">
        <f t="shared" si="0"/>
        <v>17</v>
      </c>
      <c r="E63" s="24">
        <f t="shared" si="1"/>
        <v>1</v>
      </c>
      <c r="F63" s="24">
        <f t="shared" si="2"/>
        <v>3</v>
      </c>
      <c r="G63" s="38">
        <f t="shared" si="3"/>
        <v>3</v>
      </c>
      <c r="H63" s="24">
        <f t="shared" si="4"/>
        <v>7</v>
      </c>
      <c r="I63" s="24">
        <f t="shared" si="5"/>
        <v>2</v>
      </c>
      <c r="J63" s="24">
        <f t="shared" si="6"/>
        <v>1</v>
      </c>
      <c r="K63" s="10" t="s">
        <v>205</v>
      </c>
      <c r="L63" s="15" t="str">
        <f>IF(COUNTIF('МО детально'!$G:$G,"*БУ «Сургутская городская клиническая поликлиника № 1»*"),"Участвует","")</f>
        <v/>
      </c>
      <c r="M63" s="15" t="str">
        <f>IF(COUNTIF('МО детально'!$K:$K,"*БУ «Сургутская городская клиническая поликлиника № 1»*"),"Участвует","")</f>
        <v>Участвует</v>
      </c>
      <c r="N63" s="15" t="str">
        <f>IF(COUNTIF('МО детально'!$O:$O,"*БУ «Сургутская городская клиническая поликлиника № 1»*"),"Участвует","")</f>
        <v>Участвует</v>
      </c>
      <c r="O63" s="15" t="str">
        <f>IF(COUNTIF('МО детально'!$S:$S,"*БУ «Сургутская городская клиническая поликлиника № 1»*"),"Участвует","")</f>
        <v>Участвует</v>
      </c>
      <c r="P63" s="15" t="s">
        <v>205</v>
      </c>
      <c r="Q63" s="15" t="str">
        <f>IF(COUNTIF('МО детально'!$AA:$AA,"*БУ «Сургутская городская клиническая поликлиника № 1»*"),"Участвует","")</f>
        <v/>
      </c>
      <c r="R63" s="15" t="str">
        <f>IF(COUNTIF('МО детально'!$AE:$AE,"*БУ «Сургутская городская клиническая поликлиника № 1»*"),"Участвует","")</f>
        <v>Участвует</v>
      </c>
      <c r="S63" s="15" t="s">
        <v>205</v>
      </c>
      <c r="T63" s="15"/>
      <c r="U63" s="15" t="str">
        <f>IF(COUNTIF('МО детально'!$AQ:$AQ,"*БУ «Сургутская городская клиническая поликлиника № 1»*"),"Участвует","")</f>
        <v>Участвует</v>
      </c>
      <c r="V63" s="15" t="str">
        <f>IF(COUNTIF('МО детально'!$AU:$AU,"*БУ «Сургутская городская клиническая поликлиника № 1»*"),"Участвует","")</f>
        <v>Участвует</v>
      </c>
      <c r="W63" s="15" t="str">
        <f>IF(COUNTIF('МО детально'!$AY:$AY,"*БУ «Сургутская городская клиническая поликлиника № 1»*"),"Участвует","")</f>
        <v>Участвует</v>
      </c>
      <c r="X63" s="15" t="str">
        <f>IF(COUNTIF('МО детально'!$BC:$BC,"*БУ «Сургутская городская клиническая поликлиника № 1»*"),"Участвует","")</f>
        <v>Участвует</v>
      </c>
      <c r="Y63" s="15" t="str">
        <f>IF(COUNTIF('МО детально'!$BG:$BG,"*БУ «Сургутская городская клиническая поликлиника № 1»*"),"Участвует","")</f>
        <v>Участвует</v>
      </c>
      <c r="Z63" s="15" t="str">
        <f>IF(COUNTIF('МО детально'!$BK:$BK,"*БУ «Сургутская городская клиническая поликлиника № 1»*"),"Участвует","")</f>
        <v>Участвует</v>
      </c>
      <c r="AA63" s="15" t="str">
        <f>IF(COUNTIF('МО детально'!$BO:$BO,"*БУ «Белоярская районная больница»*"),"Участвует","")</f>
        <v>Участвует</v>
      </c>
      <c r="AB63" s="15" t="s">
        <v>205</v>
      </c>
      <c r="AC63" s="15" t="str">
        <f>IF(COUNTIF('МО детально'!$BW:$BW,"*БУ «Сургутская городская клиническая поликлиника № 1»*"),"Участвует","")</f>
        <v>Участвует</v>
      </c>
      <c r="AD63" s="15" t="s">
        <v>205</v>
      </c>
    </row>
    <row r="64" spans="1:30" ht="30" x14ac:dyDescent="0.2">
      <c r="A64" s="24">
        <v>58</v>
      </c>
      <c r="B64" s="35" t="s">
        <v>128</v>
      </c>
      <c r="C64" s="36" t="s">
        <v>156</v>
      </c>
      <c r="D64" s="37">
        <f t="shared" si="0"/>
        <v>17</v>
      </c>
      <c r="E64" s="24">
        <f t="shared" si="1"/>
        <v>1</v>
      </c>
      <c r="F64" s="24">
        <f t="shared" si="2"/>
        <v>3</v>
      </c>
      <c r="G64" s="38">
        <f t="shared" si="3"/>
        <v>3</v>
      </c>
      <c r="H64" s="24">
        <f t="shared" si="4"/>
        <v>7</v>
      </c>
      <c r="I64" s="24">
        <f t="shared" si="5"/>
        <v>2</v>
      </c>
      <c r="J64" s="24">
        <f t="shared" si="6"/>
        <v>1</v>
      </c>
      <c r="K64" s="10" t="s">
        <v>205</v>
      </c>
      <c r="L64" s="15" t="str">
        <f>IF(COUNTIF('МО детально'!$G:$G,"*БУ «Сургутская городская клиническая поликлиника № 2»*"),"Участвует","")</f>
        <v/>
      </c>
      <c r="M64" s="15" t="str">
        <f>IF(COUNTIF('МО детально'!$K:$K,"*БУ «Сургутская городская клиническая поликлиника № 2»*"),"Участвует","")</f>
        <v>Участвует</v>
      </c>
      <c r="N64" s="15" t="str">
        <f>IF(COUNTIF('МО детально'!$O:$O,"*БУ «Сургутская городская клиническая поликлиника № 2»*"),"Участвует","")</f>
        <v>Участвует</v>
      </c>
      <c r="O64" s="15" t="str">
        <f>IF(COUNTIF('МО детально'!$S:$S,"*БУ «Сургутская городская клиническая поликлиника № 2»*"),"Участвует","")</f>
        <v>Участвует</v>
      </c>
      <c r="P64" s="15" t="s">
        <v>205</v>
      </c>
      <c r="Q64" s="15" t="str">
        <f>IF(COUNTIF('МО детально'!$AA:$AA,"*БУ «Сургутская городская клиническая поликлиника № 2»*"),"Участвует","")</f>
        <v/>
      </c>
      <c r="R64" s="15" t="str">
        <f>IF(COUNTIF('МО детально'!$AE:$AE,"*БУ «Сургутская городская клиническая поликлиника № 2»*"),"Участвует","")</f>
        <v>Участвует</v>
      </c>
      <c r="S64" s="15" t="s">
        <v>205</v>
      </c>
      <c r="T64" s="15"/>
      <c r="U64" s="15" t="str">
        <f>IF(COUNTIF('МО детально'!$AQ:$AQ,"*БУ «Сургутская городская клиническая поликлиника № 2»*"),"Участвует","")</f>
        <v>Участвует</v>
      </c>
      <c r="V64" s="15" t="str">
        <f>IF(COUNTIF('МО детально'!$AU:$AU,"*БУ «Сургутская городская клиническая поликлиника № 2»*"),"Участвует","")</f>
        <v>Участвует</v>
      </c>
      <c r="W64" s="15" t="str">
        <f>IF(COUNTIF('МО детально'!$AY:$AY,"*БУ «Сургутская городская клиническая поликлиника № 2»*"),"Участвует","")</f>
        <v>Участвует</v>
      </c>
      <c r="X64" s="15" t="str">
        <f>IF(COUNTIF('МО детально'!$BC:$BC,"*БУ «Сургутская городская клиническая поликлиника № 2»*"),"Участвует","")</f>
        <v>Участвует</v>
      </c>
      <c r="Y64" s="15" t="str">
        <f>IF(COUNTIF('МО детально'!$BG:$BG,"*БУ «Сургутская городская клиническая поликлиника № 2»*"),"Участвует","")</f>
        <v>Участвует</v>
      </c>
      <c r="Z64" s="15" t="str">
        <f>IF(COUNTIF('МО детально'!$BK:$BK,"*БУ «Сургутская городская клиническая поликлиника № 2»*"),"Участвует","")</f>
        <v>Участвует</v>
      </c>
      <c r="AA64" s="15" t="str">
        <f>IF(COUNTIF('МО детально'!$BO:$BO,"*БУ «Белоярская районная больница»*"),"Участвует","")</f>
        <v>Участвует</v>
      </c>
      <c r="AB64" s="15" t="s">
        <v>205</v>
      </c>
      <c r="AC64" s="15" t="str">
        <f>IF(COUNTIF('МО детально'!$BW:$BW,"*БУ «Сургутская городская клиническая поликлиника № 2»*"),"Участвует","")</f>
        <v>Участвует</v>
      </c>
      <c r="AD64" s="15" t="s">
        <v>205</v>
      </c>
    </row>
    <row r="65" spans="1:30" ht="30" x14ac:dyDescent="0.2">
      <c r="A65" s="24">
        <v>59</v>
      </c>
      <c r="B65" s="35" t="s">
        <v>128</v>
      </c>
      <c r="C65" s="36" t="s">
        <v>158</v>
      </c>
      <c r="D65" s="37">
        <f t="shared" si="0"/>
        <v>17</v>
      </c>
      <c r="E65" s="24">
        <f t="shared" si="1"/>
        <v>1</v>
      </c>
      <c r="F65" s="24">
        <f t="shared" si="2"/>
        <v>3</v>
      </c>
      <c r="G65" s="38">
        <f t="shared" si="3"/>
        <v>3</v>
      </c>
      <c r="H65" s="24">
        <f t="shared" si="4"/>
        <v>7</v>
      </c>
      <c r="I65" s="24">
        <f t="shared" si="5"/>
        <v>2</v>
      </c>
      <c r="J65" s="24">
        <f t="shared" si="6"/>
        <v>1</v>
      </c>
      <c r="K65" s="10" t="s">
        <v>205</v>
      </c>
      <c r="L65" s="15" t="str">
        <f>IF(COUNTIF('МО детально'!$G:$G,"*БУ «Сургутская городская клиническая поликлиника № 3»*"),"Участвует","")</f>
        <v/>
      </c>
      <c r="M65" s="15" t="str">
        <f>IF(COUNTIF('МО детально'!$K:$K,"*БУ «Сургутская городская клиническая поликлиника № 3»*"),"Участвует","")</f>
        <v>Участвует</v>
      </c>
      <c r="N65" s="15" t="str">
        <f>IF(COUNTIF('МО детально'!$O:$O,"*БУ «Сургутская городская клиническая поликлиника № 3»*"),"Участвует","")</f>
        <v>Участвует</v>
      </c>
      <c r="O65" s="15" t="str">
        <f>IF(COUNTIF('МО детально'!$S:$S,"*БУ «Сургутская городская клиническая поликлиника № 3»*"),"Участвует","")</f>
        <v>Участвует</v>
      </c>
      <c r="P65" s="15" t="s">
        <v>205</v>
      </c>
      <c r="Q65" s="15" t="str">
        <f>IF(COUNTIF('МО детально'!$AA:$AA,"*БУ «Сургутская городская клиническая поликлиника № 3»*"),"Участвует","")</f>
        <v/>
      </c>
      <c r="R65" s="15" t="str">
        <f>IF(COUNTIF('МО детально'!$AE:$AE,"*БУ «Сургутская городская клиническая поликлиника № 3»*"),"Участвует","")</f>
        <v>Участвует</v>
      </c>
      <c r="S65" s="15" t="s">
        <v>205</v>
      </c>
      <c r="T65" s="15"/>
      <c r="U65" s="15" t="str">
        <f>IF(COUNTIF('МО детально'!$AQ:$AQ,"*БУ «Сургутская городская клиническая поликлиника № 3»*"),"Участвует","")</f>
        <v>Участвует</v>
      </c>
      <c r="V65" s="15" t="str">
        <f>IF(COUNTIF('МО детально'!$AU:$AU,"*БУ «Сургутская городская клиническая поликлиника № 3»*"),"Участвует","")</f>
        <v>Участвует</v>
      </c>
      <c r="W65" s="15" t="str">
        <f>IF(COUNTIF('МО детально'!$AY:$AY,"*БУ «Сургутская городская клиническая поликлиника № 3»*"),"Участвует","")</f>
        <v>Участвует</v>
      </c>
      <c r="X65" s="15" t="str">
        <f>IF(COUNTIF('МО детально'!$BC:$BC,"*БУ «Сургутская городская клиническая поликлиника № 3»*"),"Участвует","")</f>
        <v>Участвует</v>
      </c>
      <c r="Y65" s="15" t="str">
        <f>IF(COUNTIF('МО детально'!$BG:$BG,"*БУ «Сургутская городская клиническая поликлиника № 3»*"),"Участвует","")</f>
        <v>Участвует</v>
      </c>
      <c r="Z65" s="15" t="str">
        <f>IF(COUNTIF('МО детально'!$BK:$BK,"*БУ «Сургутская городская клиническая поликлиника № 3»*"),"Участвует","")</f>
        <v>Участвует</v>
      </c>
      <c r="AA65" s="15" t="str">
        <f>IF(COUNTIF('МО детально'!$BO:$BO,"*БУ «Белоярская районная больница»*"),"Участвует","")</f>
        <v>Участвует</v>
      </c>
      <c r="AB65" s="15" t="s">
        <v>205</v>
      </c>
      <c r="AC65" s="15" t="str">
        <f>IF(COUNTIF('МО детально'!$BW:$BW,"*БУ «Сургутская городская клиническая поликлиника № 3»*"),"Участвует","")</f>
        <v>Участвует</v>
      </c>
      <c r="AD65" s="15" t="s">
        <v>205</v>
      </c>
    </row>
    <row r="66" spans="1:30" ht="30" x14ac:dyDescent="0.2">
      <c r="A66" s="24">
        <v>60</v>
      </c>
      <c r="B66" s="35" t="s">
        <v>128</v>
      </c>
      <c r="C66" s="36" t="s">
        <v>161</v>
      </c>
      <c r="D66" s="37">
        <f t="shared" si="0"/>
        <v>17</v>
      </c>
      <c r="E66" s="24">
        <f t="shared" si="1"/>
        <v>1</v>
      </c>
      <c r="F66" s="24">
        <f t="shared" si="2"/>
        <v>3</v>
      </c>
      <c r="G66" s="38">
        <f t="shared" si="3"/>
        <v>3</v>
      </c>
      <c r="H66" s="24">
        <f t="shared" si="4"/>
        <v>7</v>
      </c>
      <c r="I66" s="24">
        <f t="shared" si="5"/>
        <v>2</v>
      </c>
      <c r="J66" s="24">
        <f t="shared" si="6"/>
        <v>1</v>
      </c>
      <c r="K66" s="10" t="s">
        <v>205</v>
      </c>
      <c r="L66" s="15" t="str">
        <f>IF(COUNTIF('МО детально'!$G:$G,"*БУ «Сургутская городская клиническая поликлиника № 4»*"),"Участвует","")</f>
        <v/>
      </c>
      <c r="M66" s="15" t="str">
        <f>IF(COUNTIF('МО детально'!$K:$K,"*БУ «Сургутская городская клиническая поликлиника № 4»*"),"Участвует","")</f>
        <v>Участвует</v>
      </c>
      <c r="N66" s="15" t="str">
        <f>IF(COUNTIF('МО детально'!$O:$O,"*БУ «Сургутская городская клиническая поликлиника № 4»*"),"Участвует","")</f>
        <v>Участвует</v>
      </c>
      <c r="O66" s="15" t="str">
        <f>IF(COUNTIF('МО детально'!$S:$S,"*БУ «Сургутская городская клиническая поликлиника № 4»*"),"Участвует","")</f>
        <v>Участвует</v>
      </c>
      <c r="P66" s="15" t="s">
        <v>205</v>
      </c>
      <c r="Q66" s="15" t="str">
        <f>IF(COUNTIF('МО детально'!$AA:$AA,"*БУ «Сургутская городская клиническая поликлиника № 4»*"),"Участвует","")</f>
        <v/>
      </c>
      <c r="R66" s="15" t="str">
        <f>IF(COUNTIF('МО детально'!$AE:$AE,"*БУ «Сургутская городская клиническая поликлиника № 4»*"),"Участвует","")</f>
        <v>Участвует</v>
      </c>
      <c r="S66" s="15" t="s">
        <v>205</v>
      </c>
      <c r="T66" s="15"/>
      <c r="U66" s="15" t="str">
        <f>IF(COUNTIF('МО детально'!$AQ:$AQ,"*БУ «Сургутская городская клиническая поликлиника № 4»*"),"Участвует","")</f>
        <v>Участвует</v>
      </c>
      <c r="V66" s="15" t="str">
        <f>IF(COUNTIF('МО детально'!$AU:$AU,"*БУ «Сургутская городская клиническая поликлиника № 4»*"),"Участвует","")</f>
        <v>Участвует</v>
      </c>
      <c r="W66" s="15" t="str">
        <f>IF(COUNTIF('МО детально'!$AY:$AY,"*БУ «Сургутская городская клиническая поликлиника № 4»*"),"Участвует","")</f>
        <v>Участвует</v>
      </c>
      <c r="X66" s="15" t="str">
        <f>IF(COUNTIF('МО детально'!$BC:$BC,"*БУ «Сургутская городская клиническая поликлиника № 4»*"),"Участвует","")</f>
        <v>Участвует</v>
      </c>
      <c r="Y66" s="15" t="str">
        <f>IF(COUNTIF('МО детально'!$BG:$BG,"*БУ «Сургутская городская клиническая поликлиника № 4»*"),"Участвует","")</f>
        <v>Участвует</v>
      </c>
      <c r="Z66" s="15" t="str">
        <f>IF(COUNTIF('МО детально'!$BK:$BK,"*БУ «Сургутская городская клиническая поликлиника № 4»*"),"Участвует","")</f>
        <v>Участвует</v>
      </c>
      <c r="AA66" s="15" t="str">
        <f>IF(COUNTIF('МО детально'!$BO:$BO,"*БУ «Белоярская районная больница»*"),"Участвует","")</f>
        <v>Участвует</v>
      </c>
      <c r="AB66" s="15" t="s">
        <v>205</v>
      </c>
      <c r="AC66" s="15" t="str">
        <f>IF(COUNTIF('МО детально'!$BW:$BW,"*БУ «Сургутская городская клиническая поликлиника № 4»*"),"Участвует","")</f>
        <v>Участвует</v>
      </c>
      <c r="AD66" s="15" t="s">
        <v>205</v>
      </c>
    </row>
    <row r="67" spans="1:30" ht="30" x14ac:dyDescent="0.2">
      <c r="A67" s="24">
        <v>61</v>
      </c>
      <c r="B67" s="35" t="s">
        <v>128</v>
      </c>
      <c r="C67" s="36" t="s">
        <v>177</v>
      </c>
      <c r="D67" s="37">
        <f t="shared" si="0"/>
        <v>15</v>
      </c>
      <c r="E67" s="24">
        <f t="shared" si="1"/>
        <v>1</v>
      </c>
      <c r="F67" s="24">
        <f t="shared" si="2"/>
        <v>2</v>
      </c>
      <c r="G67" s="38">
        <f t="shared" si="3"/>
        <v>3</v>
      </c>
      <c r="H67" s="24">
        <f t="shared" si="4"/>
        <v>6</v>
      </c>
      <c r="I67" s="24">
        <f t="shared" si="5"/>
        <v>2</v>
      </c>
      <c r="J67" s="24">
        <f t="shared" si="6"/>
        <v>1</v>
      </c>
      <c r="K67" s="10" t="s">
        <v>205</v>
      </c>
      <c r="L67" s="15" t="str">
        <f>IF(COUNTIF('МО детально'!$G:$G,"*БУ «Сургутская городская клиническая поликлиника № 5»*"),"Участвует","")</f>
        <v/>
      </c>
      <c r="M67" s="15" t="str">
        <f>IF(COUNTIF('МО детально'!$K:$K,"*БУ «Сургутская городская клиническая поликлиника № 5»*"),"Участвует","")</f>
        <v/>
      </c>
      <c r="N67" s="15" t="str">
        <f>IF(COUNTIF('МО детально'!$O:$O,"*БУ «Сургутская городская клиническая поликлиника № 5»*"),"Участвует","")</f>
        <v>Участвует</v>
      </c>
      <c r="O67" s="15" t="str">
        <f>IF(COUNTIF('МО детально'!$S:$S,"*БУ «Сургутская городская клиническая поликлиника № 5»*"),"Участвует","")</f>
        <v>Участвует</v>
      </c>
      <c r="P67" s="15" t="s">
        <v>205</v>
      </c>
      <c r="Q67" s="15" t="str">
        <f>IF(COUNTIF('МО детально'!$AA:$AA,"*БУ «Сургутская городская клиническая поликлиника № 5»*"),"Участвует","")</f>
        <v/>
      </c>
      <c r="R67" s="15" t="str">
        <f>IF(COUNTIF('МО детально'!$AE:$AE,"*БУ «Сургутская городская клиническая поликлиника № 5»*"),"Участвует","")</f>
        <v>Участвует</v>
      </c>
      <c r="S67" s="15" t="s">
        <v>205</v>
      </c>
      <c r="T67" s="15"/>
      <c r="U67" s="15" t="str">
        <f>IF(COUNTIF('МО детально'!$AQ:$AQ,"*БУ «Сургутская городская клиническая поликлиника № 5»*"),"Участвует","")</f>
        <v>Участвует</v>
      </c>
      <c r="V67" s="15" t="str">
        <f>IF(COUNTIF('МО детально'!$AU:$AU,"*БУ «Сургутская городская клиническая поликлиника № 5»*"),"Участвует","")</f>
        <v>Участвует</v>
      </c>
      <c r="W67" s="15" t="str">
        <f>IF(COUNTIF('МО детально'!$AY:$AY,"*БУ «Сургутская городская клиническая поликлиника № 5»*"),"Участвует","")</f>
        <v>Участвует</v>
      </c>
      <c r="X67" s="15" t="str">
        <f>IF(COUNTIF('МО детально'!$BC:$BC,"*БУ «Сургутская городская клиническая поликлиника № 5»*"),"Участвует","")</f>
        <v>Участвует</v>
      </c>
      <c r="Y67" s="15" t="str">
        <f>IF(COUNTIF('МО детально'!$BG:$BG,"*БУ «Сургутская городская клиническая поликлиника № 5»*"),"Участвует","")</f>
        <v>Участвует</v>
      </c>
      <c r="Z67" s="15" t="str">
        <f>IF(COUNTIF('МО детально'!$BK:$BK,"*БУ «Сургутская городская клиническая поликлиника № 5»*"),"Участвует","")</f>
        <v/>
      </c>
      <c r="AA67" s="15" t="str">
        <f>IF(COUNTIF('МО детально'!$BO:$BO,"*БУ «Белоярская районная больница»*"),"Участвует","")</f>
        <v>Участвует</v>
      </c>
      <c r="AB67" s="15" t="s">
        <v>205</v>
      </c>
      <c r="AC67" s="15" t="str">
        <f>IF(COUNTIF('МО детально'!$BW:$BW,"*БУ «Сургутская городская клиническая поликлиника № 5»*"),"Участвует","")</f>
        <v>Участвует</v>
      </c>
      <c r="AD67" s="15" t="s">
        <v>205</v>
      </c>
    </row>
    <row r="68" spans="1:30" ht="45" x14ac:dyDescent="0.2">
      <c r="A68" s="24">
        <v>62</v>
      </c>
      <c r="B68" s="35" t="s">
        <v>128</v>
      </c>
      <c r="C68" s="36" t="s">
        <v>181</v>
      </c>
      <c r="D68" s="37">
        <f t="shared" si="0"/>
        <v>14</v>
      </c>
      <c r="E68" s="24">
        <f t="shared" si="1"/>
        <v>1</v>
      </c>
      <c r="F68" s="24">
        <f t="shared" si="2"/>
        <v>2</v>
      </c>
      <c r="G68" s="38">
        <f t="shared" si="3"/>
        <v>3</v>
      </c>
      <c r="H68" s="24">
        <f t="shared" si="4"/>
        <v>6</v>
      </c>
      <c r="I68" s="24">
        <f t="shared" si="5"/>
        <v>2</v>
      </c>
      <c r="J68" s="24">
        <f t="shared" si="6"/>
        <v>0</v>
      </c>
      <c r="K68" s="10" t="s">
        <v>205</v>
      </c>
      <c r="L68" s="15" t="str">
        <f>IF(COUNTIF('МО детально'!$G:$G,"*БУ «Сургутская городская клиническая станция скорой медицинской помощи»*"),"Участвует","")</f>
        <v/>
      </c>
      <c r="M68" s="15" t="str">
        <f>IF(COUNTIF('МО детально'!$K:$K,"*БУ «Сургутская городская клиническая станция скорой медицинской помощи»*"),"Участвует","")</f>
        <v/>
      </c>
      <c r="N68" s="15" t="str">
        <f>IF(COUNTIF('МО детально'!$O:$O,"*БУ «Сургутская городская клиническая станция скорой медицинской помощи»*"),"Участвует","")</f>
        <v>Участвует</v>
      </c>
      <c r="O68" s="15" t="str">
        <f>IF(COUNTIF('МО детально'!$S:$S,"*БУ «Сургутская городская клиническая станция скорой медицинской помощи»*"),"Участвует","")</f>
        <v>Участвует</v>
      </c>
      <c r="P68" s="15" t="s">
        <v>205</v>
      </c>
      <c r="Q68" s="15" t="str">
        <f>IF(COUNTIF('МО детально'!$AA:$AA,"*БУ «Сургутская городская клиническая станция скорой медицинской помощи»*"),"Участвует","")</f>
        <v/>
      </c>
      <c r="R68" s="15" t="str">
        <f>IF(COUNTIF('МО детально'!$AE:$AE,"*БУ «Сургутская городская клиническая станция скорой медицинской помощи»*"),"Участвует","")</f>
        <v>Участвует</v>
      </c>
      <c r="S68" s="15" t="s">
        <v>205</v>
      </c>
      <c r="T68" s="15"/>
      <c r="U68" s="15" t="str">
        <f>IF(COUNTIF('МО детально'!$AQ:$AQ,"*БУ «Сургутская городская клиническая станция скорой медицинской помощи»*"),"Участвует","")</f>
        <v>Участвует</v>
      </c>
      <c r="V68" s="15" t="str">
        <f>IF(COUNTIF('МО детально'!$AU:$AU,"*БУ «Сургутская городская клиническая станция скорой медицинской помощи»*"),"Участвует","")</f>
        <v>Участвует</v>
      </c>
      <c r="W68" s="15" t="str">
        <f>IF(COUNTIF('МО детально'!$AY:$AY,"*БУ «Сургутская городская клиническая станция скорой медицинской помощи»*"),"Участвует","")</f>
        <v>Участвует</v>
      </c>
      <c r="X68" s="15" t="str">
        <f>IF(COUNTIF('МО детально'!$BC:$BC,"*БУ «Сургутская городская клиническая станция скорой медицинской помощи»*"),"Участвует","")</f>
        <v>Участвует</v>
      </c>
      <c r="Y68" s="15" t="str">
        <f>IF(COUNTIF('МО детально'!$BG:$BG,"*БУ «Сургутская городская клиническая станция скорой медицинской помощи»*"),"Участвует","")</f>
        <v>Участвует</v>
      </c>
      <c r="Z68" s="15" t="str">
        <f>IF(COUNTIF('МО детально'!$BK:$BK,"*БУ «Сургутская городская клиническая станция скорой медицинской помощи»*"),"Участвует","")</f>
        <v/>
      </c>
      <c r="AA68" s="15" t="str">
        <f>IF(COUNTIF('МО детально'!$BO:$BO,"*БУ «Белоярская районная больница»*"),"Участвует","")</f>
        <v>Участвует</v>
      </c>
      <c r="AB68" s="15" t="s">
        <v>205</v>
      </c>
      <c r="AC68" s="15" t="str">
        <f>IF(COUNTIF('МО детально'!$BW:$BW,"*БУ «Сургутская городская клиническая станция скорой медицинской помощи»*"),"Участвует","")</f>
        <v>Участвует</v>
      </c>
      <c r="AD68" s="15"/>
    </row>
    <row r="69" spans="1:30" ht="45" x14ac:dyDescent="0.2">
      <c r="A69" s="24">
        <v>63</v>
      </c>
      <c r="B69" s="35" t="s">
        <v>128</v>
      </c>
      <c r="C69" s="36" t="s">
        <v>178</v>
      </c>
      <c r="D69" s="37">
        <f t="shared" si="0"/>
        <v>13</v>
      </c>
      <c r="E69" s="24">
        <f t="shared" si="1"/>
        <v>0</v>
      </c>
      <c r="F69" s="24">
        <f t="shared" si="2"/>
        <v>2</v>
      </c>
      <c r="G69" s="38">
        <f t="shared" si="3"/>
        <v>2</v>
      </c>
      <c r="H69" s="24">
        <f t="shared" si="4"/>
        <v>6</v>
      </c>
      <c r="I69" s="24">
        <f t="shared" si="5"/>
        <v>2</v>
      </c>
      <c r="J69" s="24">
        <f t="shared" si="6"/>
        <v>1</v>
      </c>
      <c r="K69" s="10"/>
      <c r="L69" s="15" t="str">
        <f>IF(COUNTIF('МО детально'!$G:$G,"*БУ «Сургутская городская клиническая стоматологическая поликлиника № 1»*"),"Участвует","")</f>
        <v/>
      </c>
      <c r="M69" s="15" t="str">
        <f>IF(COUNTIF('МО детально'!$K:$K,"*БУ «Сургутская городская клиническая стоматологическая поликлиника № 1»*"),"Участвует","")</f>
        <v/>
      </c>
      <c r="N69" s="15" t="str">
        <f>IF(COUNTIF('МО детально'!$O:$O,"*БУ «Сургутская городская клиническая стоматологическая поликлиника № 1»*"),"Участвует","")</f>
        <v>Участвует</v>
      </c>
      <c r="O69" s="15" t="str">
        <f>IF(COUNTIF('МО детально'!$S:$S,"*БУ «Сургутская городская клиническая стоматологическая поликлиника № 1»*"),"Участвует","")</f>
        <v>Участвует</v>
      </c>
      <c r="P69" s="15"/>
      <c r="Q69" s="15" t="str">
        <f>IF(COUNTIF('МО детально'!$AA:$AA,"*БУ «Сургутская городская клиническая стоматологическая поликлиника № 1»*"),"Участвует","")</f>
        <v/>
      </c>
      <c r="R69" s="15" t="str">
        <f>IF(COUNTIF('МО детально'!$AE:$AE,"*БУ «Сургутская городская клиническая стоматологическая поликлиника № 1»*"),"Участвует","")</f>
        <v>Участвует</v>
      </c>
      <c r="S69" s="15" t="s">
        <v>205</v>
      </c>
      <c r="T69" s="15"/>
      <c r="U69" s="15" t="str">
        <f>IF(COUNTIF('МО детально'!$AQ:$AQ,"*БУ «Сургутская городская клиническая стоматологическая поликлиника № 1»*"),"Участвует","")</f>
        <v>Участвует</v>
      </c>
      <c r="V69" s="15" t="str">
        <f>IF(COUNTIF('МО детально'!$AU:$AU,"*БУ «Сургутская городская клиническая стоматологическая поликлиника № 1»*"),"Участвует","")</f>
        <v>Участвует</v>
      </c>
      <c r="W69" s="15" t="str">
        <f>IF(COUNTIF('МО детально'!$AY:$AY,"*БУ «Сургутская городская клиническая стоматологическая поликлиника № 1»*"),"Участвует","")</f>
        <v>Участвует</v>
      </c>
      <c r="X69" s="15" t="str">
        <f>IF(COUNTIF('МО детально'!$BC:$BC,"*БУ «Сургутская городская клиническая стоматологическая поликлиника № 1»*"),"Участвует","")</f>
        <v>Участвует</v>
      </c>
      <c r="Y69" s="15" t="str">
        <f>IF(COUNTIF('МО детально'!$BG:$BG,"*БУ «Сургутская городская клиническая стоматологическая поликлиника № 1»*"),"Участвует","")</f>
        <v>Участвует</v>
      </c>
      <c r="Z69" s="15" t="str">
        <f>IF(COUNTIF('МО детально'!$BK:$BK,"*БУ «Сургутская городская клиническая стоматологическая поликлиника № 1»*"),"Участвует","")</f>
        <v/>
      </c>
      <c r="AA69" s="15" t="str">
        <f>IF(COUNTIF('МО детально'!$BO:$BO,"*БУ «Белоярская районная больница»*"),"Участвует","")</f>
        <v>Участвует</v>
      </c>
      <c r="AB69" s="15" t="s">
        <v>205</v>
      </c>
      <c r="AC69" s="15" t="str">
        <f>IF(COUNTIF('МО детально'!$BW:$BW,"*БУ «Сургутская городская клиническая стоматологическая поликлиника № 1»*"),"Участвует","")</f>
        <v>Участвует</v>
      </c>
      <c r="AD69" s="15" t="s">
        <v>205</v>
      </c>
    </row>
    <row r="70" spans="1:30" ht="45" x14ac:dyDescent="0.2">
      <c r="A70" s="24">
        <v>64</v>
      </c>
      <c r="B70" s="35" t="s">
        <v>128</v>
      </c>
      <c r="C70" s="36" t="s">
        <v>179</v>
      </c>
      <c r="D70" s="37">
        <f t="shared" si="0"/>
        <v>13</v>
      </c>
      <c r="E70" s="24">
        <f t="shared" si="1"/>
        <v>0</v>
      </c>
      <c r="F70" s="24">
        <f t="shared" si="2"/>
        <v>2</v>
      </c>
      <c r="G70" s="38">
        <f t="shared" si="3"/>
        <v>2</v>
      </c>
      <c r="H70" s="24">
        <f t="shared" si="4"/>
        <v>6</v>
      </c>
      <c r="I70" s="24">
        <f t="shared" si="5"/>
        <v>2</v>
      </c>
      <c r="J70" s="24">
        <f t="shared" si="6"/>
        <v>1</v>
      </c>
      <c r="K70" s="10"/>
      <c r="L70" s="15" t="str">
        <f>IF(COUNTIF('МО детально'!$G:$G,"*БУ «Сургутская городская стоматологическая поликлиника № 2 им. А.И. Бородина»*"),"Участвует","")</f>
        <v/>
      </c>
      <c r="M70" s="15" t="str">
        <f>IF(COUNTIF('МО детально'!$K:$K,"*БУ «Сургутская городская стоматологическая поликлиника № 2 им. А.И. Бородина»*"),"Участвует","")</f>
        <v/>
      </c>
      <c r="N70" s="15" t="str">
        <f>IF(COUNTIF('МО детально'!$O:$O,"*БУ «Сургутская городская стоматологическая поликлиника № 2 им. А.И. Бородина»*"),"Участвует","")</f>
        <v>Участвует</v>
      </c>
      <c r="O70" s="15" t="str">
        <f>IF(COUNTIF('МО детально'!$S:$S,"*БУ «Сургутская городская стоматологическая поликлиника № 2 им. А.И. Бородина»*"),"Участвует","")</f>
        <v>Участвует</v>
      </c>
      <c r="P70" s="15"/>
      <c r="Q70" s="15" t="str">
        <f>IF(COUNTIF('МО детально'!$AA:$AA,"*БУ «Сургутская городская стоматологическая поликлиника № 2 им. А.И. Бородина»*"),"Участвует","")</f>
        <v/>
      </c>
      <c r="R70" s="15" t="str">
        <f>IF(COUNTIF('МО детально'!$AE:$AE,"*БУ «Сургутская городская стоматологическая поликлиника № 2 им. А.И. Бородина»*"),"Участвует","")</f>
        <v>Участвует</v>
      </c>
      <c r="S70" s="15" t="s">
        <v>205</v>
      </c>
      <c r="T70" s="15"/>
      <c r="U70" s="15" t="str">
        <f>IF(COUNTIF('МО детально'!$AQ:$AQ,"*БУ «Сургутская городская стоматологическая поликлиника № 2 им. А.И. Бородина»*"),"Участвует","")</f>
        <v>Участвует</v>
      </c>
      <c r="V70" s="15" t="str">
        <f>IF(COUNTIF('МО детально'!$AU:$AU,"*БУ «Сургутская городская стоматологическая поликлиника № 2 им. А.И. Бородина»*"),"Участвует","")</f>
        <v>Участвует</v>
      </c>
      <c r="W70" s="15" t="str">
        <f>IF(COUNTIF('МО детально'!$AY:$AY,"*БУ «Сургутская городская стоматологическая поликлиника № 2 им. А.И. Бородина»*"),"Участвует","")</f>
        <v>Участвует</v>
      </c>
      <c r="X70" s="15" t="str">
        <f>IF(COUNTIF('МО детально'!$BC:$BC,"*БУ «Сургутская городская стоматологическая поликлиника № 2 им. А.И. Бородина»*"),"Участвует","")</f>
        <v>Участвует</v>
      </c>
      <c r="Y70" s="15" t="str">
        <f>IF(COUNTIF('МО детально'!$BG:$BG,"*БУ «Сургутская городская стоматологическая поликлиника № 2 им. А.И. Бородина»*"),"Участвует","")</f>
        <v>Участвует</v>
      </c>
      <c r="Z70" s="15" t="str">
        <f>IF(COUNTIF('МО детально'!$BK:$BK,"*БУ «Сургутская городская стоматологическая поликлиника № 2 им. А.И. Бородина»*"),"Участвует","")</f>
        <v/>
      </c>
      <c r="AA70" s="15" t="str">
        <f>IF(COUNTIF('МО детально'!$BO:$BO,"*БУ «Белоярская районная больница»*"),"Участвует","")</f>
        <v>Участвует</v>
      </c>
      <c r="AB70" s="15" t="s">
        <v>205</v>
      </c>
      <c r="AC70" s="15" t="str">
        <f>IF(COUNTIF('МО детально'!$BW:$BW,"*БУ «Сургутская городская стоматологическая поликлиника № 2 им. А.И. Бородина»*"),"Участвует","")</f>
        <v>Участвует</v>
      </c>
      <c r="AD70" s="15" t="s">
        <v>205</v>
      </c>
    </row>
    <row r="71" spans="1:30" ht="30" x14ac:dyDescent="0.2">
      <c r="A71" s="24">
        <v>65</v>
      </c>
      <c r="B71" s="35" t="s">
        <v>128</v>
      </c>
      <c r="C71" s="36" t="s">
        <v>165</v>
      </c>
      <c r="D71" s="37">
        <f t="shared" si="0"/>
        <v>11</v>
      </c>
      <c r="E71" s="24">
        <f t="shared" si="1"/>
        <v>0</v>
      </c>
      <c r="F71" s="24">
        <f t="shared" si="2"/>
        <v>3</v>
      </c>
      <c r="G71" s="38">
        <f t="shared" si="3"/>
        <v>2</v>
      </c>
      <c r="H71" s="24">
        <f t="shared" si="4"/>
        <v>5</v>
      </c>
      <c r="I71" s="24">
        <f t="shared" si="5"/>
        <v>1</v>
      </c>
      <c r="J71" s="24">
        <f t="shared" si="6"/>
        <v>0</v>
      </c>
      <c r="K71" s="10"/>
      <c r="L71" s="15" t="str">
        <f>IF(COUNTIF('МО детально'!$G:$G,"*БУ «Сургутская клиническая психоневрологическая больница»*"),"Участвует","")</f>
        <v/>
      </c>
      <c r="M71" s="15" t="str">
        <f>IF(COUNTIF('МО детально'!$K:$K,"*БУ «Сургутская клиническая психоневрологическая больница»*"),"Участвует","")</f>
        <v>Участвует</v>
      </c>
      <c r="N71" s="15" t="str">
        <f>IF(COUNTIF('МО детально'!$O:$O,"*БУ «Сургутская клиническая психоневрологическая больница»*"),"Участвует","")</f>
        <v>Участвует</v>
      </c>
      <c r="O71" s="15" t="str">
        <f>IF(COUNTIF('МО детально'!$S:$S,"*БУ «Сургутская клиническая психоневрологическая больница»*"),"Участвует","")</f>
        <v>Участвует</v>
      </c>
      <c r="P71" s="15"/>
      <c r="Q71" s="15" t="str">
        <f>IF(COUNTIF('МО детально'!$AA:$AA,"*БУ «Сургутская клиническая психоневрологическая больница»*"),"Участвует","")</f>
        <v/>
      </c>
      <c r="R71" s="15" t="str">
        <f>IF(COUNTIF('МО детально'!$AE:$AE,"*БУ «Сургутская клиническая психоневрологическая больница»*"),"Участвует","")</f>
        <v>Участвует</v>
      </c>
      <c r="S71" s="15" t="s">
        <v>205</v>
      </c>
      <c r="T71" s="15"/>
      <c r="U71" s="15" t="str">
        <f>IF(COUNTIF('МО детально'!$AQ:$AQ,"*БУ «Сургутская клиническая психоневрологическая больница»*"),"Участвует","")</f>
        <v>Участвует</v>
      </c>
      <c r="V71" s="15" t="str">
        <f>IF(COUNTIF('МО детально'!$AU:$AU,"*БУ «Сургутская клиническая психоневрологическая больница»*"),"Участвует","")</f>
        <v/>
      </c>
      <c r="W71" s="15" t="str">
        <f>IF(COUNTIF('МО детально'!$AY:$AY,"*БУ «Сургутская клиническая психоневрологическая больница»*"),"Участвует","")</f>
        <v>Участвует</v>
      </c>
      <c r="X71" s="15" t="str">
        <f>IF(COUNTIF('МО детально'!$BC:$BC,"*БУ «Сургутская клиническая психоневрологическая больница»*"),"Участвует","")</f>
        <v>Участвует</v>
      </c>
      <c r="Y71" s="15" t="str">
        <f>IF(COUNTIF('МО детально'!$BG:$BG,"*БУ «Сургутская клиническая психоневрологическая больница»*"),"Участвует","")</f>
        <v>Участвует</v>
      </c>
      <c r="Z71" s="15" t="str">
        <f>IF(COUNTIF('МО детально'!$BK:$BK,"*БУ «Сургутская клиническая психоневрологическая больница»*"),"Участвует","")</f>
        <v/>
      </c>
      <c r="AA71" s="15" t="str">
        <f>IF(COUNTIF('МО детально'!$BO:$BO,"*БУ «Белоярская районная больница»*"),"Участвует","")</f>
        <v>Участвует</v>
      </c>
      <c r="AB71" s="15"/>
      <c r="AC71" s="15" t="str">
        <f>IF(COUNTIF('МО детально'!$BW:$BW,"*БУ «Сургутская клиническая психоневрологическая больница»*"),"Участвует","")</f>
        <v>Участвует</v>
      </c>
      <c r="AD71" s="15"/>
    </row>
    <row r="72" spans="1:30" ht="30" x14ac:dyDescent="0.2">
      <c r="A72" s="24">
        <v>66</v>
      </c>
      <c r="B72" s="35" t="s">
        <v>128</v>
      </c>
      <c r="C72" s="36" t="s">
        <v>170</v>
      </c>
      <c r="D72" s="37">
        <f t="shared" si="0"/>
        <v>12</v>
      </c>
      <c r="E72" s="24">
        <f t="shared" si="1"/>
        <v>0</v>
      </c>
      <c r="F72" s="24">
        <f t="shared" si="2"/>
        <v>2</v>
      </c>
      <c r="G72" s="38">
        <f t="shared" si="3"/>
        <v>3</v>
      </c>
      <c r="H72" s="24">
        <f t="shared" si="4"/>
        <v>6</v>
      </c>
      <c r="I72" s="24">
        <f t="shared" si="5"/>
        <v>1</v>
      </c>
      <c r="J72" s="24">
        <f t="shared" si="6"/>
        <v>0</v>
      </c>
      <c r="K72" s="10"/>
      <c r="L72" s="15" t="str">
        <f>IF(COUNTIF('МО детально'!$G:$G,"*БУ «Сургутская клиническая травматологическая больница»*"),"Участвует","")</f>
        <v/>
      </c>
      <c r="M72" s="15" t="str">
        <f>IF(COUNTIF('МО детально'!$K:$K,"*БУ «Сургутская клиническая травматологическая больница»*"),"Участвует","")</f>
        <v/>
      </c>
      <c r="N72" s="15" t="str">
        <f>IF(COUNTIF('МО детально'!$O:$O,"*БУ «Сургутская клиническая травматологическая больница»*"),"Участвует","")</f>
        <v>Участвует</v>
      </c>
      <c r="O72" s="15" t="str">
        <f>IF(COUNTIF('МО детально'!$S:$S,"*БУ «Сургутская клиническая травматологическая больница»*"),"Участвует","")</f>
        <v>Участвует</v>
      </c>
      <c r="P72" s="15" t="s">
        <v>205</v>
      </c>
      <c r="Q72" s="15" t="str">
        <f>IF(COUNTIF('МО детально'!$AA:$AA,"*БУ «Сургутская клиническая травматологическая больница»*"),"Участвует","")</f>
        <v/>
      </c>
      <c r="R72" s="15" t="str">
        <f>IF(COUNTIF('МО детально'!$AE:$AE,"*БУ «Сургутская клиническая травматологическая больница»*"),"Участвует","")</f>
        <v>Участвует</v>
      </c>
      <c r="S72" s="15" t="s">
        <v>205</v>
      </c>
      <c r="T72" s="15"/>
      <c r="U72" s="15" t="str">
        <f>IF(COUNTIF('МО детально'!$AQ:$AQ,"*БУ «Сургутская клиническая травматологическая больница»*"),"Участвует","")</f>
        <v>Участвует</v>
      </c>
      <c r="V72" s="15" t="str">
        <f>IF(COUNTIF('МО детально'!$AU:$AU,"*БУ «Сургутская клиническая травматологическая больница»*"),"Участвует","")</f>
        <v/>
      </c>
      <c r="W72" s="15" t="str">
        <f>IF(COUNTIF('МО детально'!$AY:$AY,"*БУ «Сургутская клиническая травматологическая больница»*"),"Участвует","")</f>
        <v>Участвует</v>
      </c>
      <c r="X72" s="15" t="str">
        <f>IF(COUNTIF('МО детально'!$BC:$BC,"*БУ «Сургутская клиническая травматологическая больница»*"),"Участвует","")</f>
        <v>Участвует</v>
      </c>
      <c r="Y72" s="15" t="str">
        <f>IF(COUNTIF('МО детально'!$BG:$BG,"*БУ «Сургутская клиническая травматологическая больница»*"),"Участвует","")</f>
        <v>Участвует</v>
      </c>
      <c r="Z72" s="15" t="str">
        <f>IF(COUNTIF('МО детально'!$BK:$BK,"*БУ «Сургутская клиническая травматологическая больница»*"),"Участвует","")</f>
        <v>Участвует</v>
      </c>
      <c r="AA72" s="15" t="str">
        <f>IF(COUNTIF('МО детально'!$BO:$BO,"*БУ «Белоярская районная больница»*"),"Участвует","")</f>
        <v>Участвует</v>
      </c>
      <c r="AB72" s="15"/>
      <c r="AC72" s="15" t="str">
        <f>IF(COUNTIF('МО детально'!$BW:$BW,"*БУ «Сургутская клиническая травматологическая больница»*"),"Участвует","")</f>
        <v>Участвует</v>
      </c>
      <c r="AD72" s="15"/>
    </row>
    <row r="73" spans="1:30" ht="30" x14ac:dyDescent="0.2">
      <c r="A73" s="24">
        <v>67</v>
      </c>
      <c r="B73" s="35" t="s">
        <v>128</v>
      </c>
      <c r="C73" s="36" t="s">
        <v>129</v>
      </c>
      <c r="D73" s="37">
        <f t="shared" si="0"/>
        <v>14</v>
      </c>
      <c r="E73" s="24">
        <f t="shared" si="1"/>
        <v>1</v>
      </c>
      <c r="F73" s="24">
        <f t="shared" si="2"/>
        <v>3</v>
      </c>
      <c r="G73" s="38">
        <f t="shared" si="3"/>
        <v>3</v>
      </c>
      <c r="H73" s="24">
        <f t="shared" si="4"/>
        <v>6</v>
      </c>
      <c r="I73" s="24">
        <f t="shared" si="5"/>
        <v>1</v>
      </c>
      <c r="J73" s="24">
        <f t="shared" si="6"/>
        <v>0</v>
      </c>
      <c r="K73" s="10" t="s">
        <v>205</v>
      </c>
      <c r="L73" s="15" t="str">
        <f>IF(COUNTIF('МО детально'!$G:$G,"*БУ «Сургутская окружная клиническая больница»*"),"Участвует","")</f>
        <v>Участвует</v>
      </c>
      <c r="M73" s="15" t="str">
        <f>IF(COUNTIF('МО детально'!$K:$K,"*БУ «Сургутская окружная клиническая больница»*"),"Участвует","")</f>
        <v/>
      </c>
      <c r="N73" s="15" t="str">
        <f>IF(COUNTIF('МО детально'!$O:$O,"*БУ «Сургутская окружная клиническая больница»*"),"Участвует","")</f>
        <v>Участвует</v>
      </c>
      <c r="O73" s="15" t="str">
        <f>IF(COUNTIF('МО детально'!$S:$S,"*БУ «Сургутская окружная клиническая больница»*"),"Участвует","")</f>
        <v>Участвует</v>
      </c>
      <c r="P73" s="15" t="s">
        <v>205</v>
      </c>
      <c r="Q73" s="15" t="str">
        <f>IF(COUNTIF('МО детально'!$AA:$AA,"*БУ «Сургутская окружная клиническая больница»*"),"Участвует","")</f>
        <v/>
      </c>
      <c r="R73" s="15" t="str">
        <f>IF(COUNTIF('МО детально'!$AE:$AE,"*БУ «Сургутская окружная клиническая больница»*"),"Участвует","")</f>
        <v>Участвует</v>
      </c>
      <c r="S73" s="15" t="s">
        <v>205</v>
      </c>
      <c r="T73" s="15"/>
      <c r="U73" s="15" t="str">
        <f>IF(COUNTIF('МО детально'!$AQ:$AQ,"*БУ «Сургутская окружная клиническая больница»*"),"Участвует","")</f>
        <v>Участвует</v>
      </c>
      <c r="V73" s="15" t="str">
        <f>IF(COUNTIF('МО детально'!$AU:$AU,"*БУ «Сургутская окружная клиническая больница»*"),"Участвует","")</f>
        <v/>
      </c>
      <c r="W73" s="15" t="str">
        <f>IF(COUNTIF('МО детально'!$AY:$AY,"*БУ «Сургутская окружная клиническая больница»*"),"Участвует","")</f>
        <v>Участвует</v>
      </c>
      <c r="X73" s="15" t="str">
        <f>IF(COUNTIF('МО детально'!$BC:$BC,"*БУ «Сургутская окружная клиническая больница»*"),"Участвует","")</f>
        <v>Участвует</v>
      </c>
      <c r="Y73" s="15" t="str">
        <f>IF(COUNTIF('МО детально'!$BG:$BG,"*БУ «Сургутская окружная клиническая больница»*"),"Участвует","")</f>
        <v>Участвует</v>
      </c>
      <c r="Z73" s="15" t="str">
        <f>IF(COUNTIF('МО детально'!$BK:$BK,"*БУ «Сургутская окружная клиническая больница»*"),"Участвует","")</f>
        <v>Участвует</v>
      </c>
      <c r="AA73" s="15" t="str">
        <f>IF(COUNTIF('МО детально'!$BO:$BO,"*БУ «Белоярская районная больница»*"),"Участвует","")</f>
        <v>Участвует</v>
      </c>
      <c r="AB73" s="15"/>
      <c r="AC73" s="15" t="str">
        <f>IF(COUNTIF('МО детально'!$BW:$BW,"*БУ «Сургутская окружная клиническая больница»*"),"Участвует","")</f>
        <v>Участвует</v>
      </c>
      <c r="AD73" s="15"/>
    </row>
    <row r="74" spans="1:30" ht="30" x14ac:dyDescent="0.2">
      <c r="A74" s="24">
        <v>68</v>
      </c>
      <c r="B74" s="35" t="s">
        <v>128</v>
      </c>
      <c r="C74" s="36" t="s">
        <v>188</v>
      </c>
      <c r="D74" s="37">
        <f t="shared" si="0"/>
        <v>11</v>
      </c>
      <c r="E74" s="24">
        <f t="shared" si="1"/>
        <v>0</v>
      </c>
      <c r="F74" s="24">
        <f t="shared" si="2"/>
        <v>2</v>
      </c>
      <c r="G74" s="38">
        <f t="shared" si="3"/>
        <v>3</v>
      </c>
      <c r="H74" s="24">
        <f t="shared" si="4"/>
        <v>5</v>
      </c>
      <c r="I74" s="24">
        <f t="shared" si="5"/>
        <v>1</v>
      </c>
      <c r="J74" s="24">
        <f t="shared" si="6"/>
        <v>0</v>
      </c>
      <c r="K74" s="10"/>
      <c r="L74" s="15" t="str">
        <f>IF(COUNTIF('МО детально'!$G:$G,"*БУ «Сургутский клинический кожно-венерологический диспансер»*"),"Участвует","")</f>
        <v/>
      </c>
      <c r="M74" s="15" t="str">
        <f>IF(COUNTIF('МО детально'!$K:$K,"*БУ «Сургутский клинический кожно-венерологический диспансер»*"),"Участвует","")</f>
        <v/>
      </c>
      <c r="N74" s="15" t="str">
        <f>IF(COUNTIF('МО детально'!$O:$O,"*БУ «Сургутский клинический кожно-венерологический диспансер»*"),"Участвует","")</f>
        <v>Участвует</v>
      </c>
      <c r="O74" s="15" t="str">
        <f>IF(COUNTIF('МО детально'!$S:$S,"*БУ «Сургутский клинический кожно-венерологический диспансер»*"),"Участвует","")</f>
        <v>Участвует</v>
      </c>
      <c r="P74" s="15" t="s">
        <v>205</v>
      </c>
      <c r="Q74" s="15" t="str">
        <f>IF(COUNTIF('МО детально'!$AA:$AA,"*БУ «Сургутский клинический кожно-венерологический диспансер»*"),"Участвует","")</f>
        <v/>
      </c>
      <c r="R74" s="15" t="str">
        <f>IF(COUNTIF('МО детально'!$AE:$AE,"*БУ «Сургутский клинический кожно-венерологический диспансер»*"),"Участвует","")</f>
        <v>Участвует</v>
      </c>
      <c r="S74" s="15" t="s">
        <v>205</v>
      </c>
      <c r="T74" s="15"/>
      <c r="U74" s="15" t="str">
        <f>IF(COUNTIF('МО детально'!$AQ:$AQ,"*БУ «Сургутский клинический кожно-венерологический диспансер»*"),"Участвует","")</f>
        <v>Участвует</v>
      </c>
      <c r="V74" s="15" t="str">
        <f>IF(COUNTIF('МО детально'!$AU:$AU,"*БУ «Сургутский клинический кожно-венерологический диспансер»*"),"Участвует","")</f>
        <v/>
      </c>
      <c r="W74" s="15" t="str">
        <f>IF(COUNTIF('МО детально'!$AY:$AY,"*БУ «Сургутский клинический кожно-венерологический диспансер»*"),"Участвует","")</f>
        <v>Участвует</v>
      </c>
      <c r="X74" s="15" t="str">
        <f>IF(COUNTIF('МО детально'!$BC:$BC,"*БУ «Сургутский клинический кожно-венерологический диспансер»*"),"Участвует","")</f>
        <v>Участвует</v>
      </c>
      <c r="Y74" s="15" t="str">
        <f>IF(COUNTIF('МО детально'!$BG:$BG,"*БУ «Сургутский клинический кожно-венерологический диспансер»*"),"Участвует","")</f>
        <v>Участвует</v>
      </c>
      <c r="Z74" s="15" t="str">
        <f>IF(COUNTIF('МО детально'!$BK:$BK,"*БУ «Сургутский клинический кожно-венерологический диспансер»*"),"Участвует","")</f>
        <v/>
      </c>
      <c r="AA74" s="15" t="str">
        <f>IF(COUNTIF('МО детально'!$BO:$BO,"*БУ «Белоярская районная больница»*"),"Участвует","")</f>
        <v>Участвует</v>
      </c>
      <c r="AB74" s="15"/>
      <c r="AC74" s="15" t="str">
        <f>IF(COUNTIF('МО детально'!$BW:$BW,"*БУ «Сургутский клинический кожно-венерологический диспансер»*"),"Участвует","")</f>
        <v>Участвует</v>
      </c>
      <c r="AD74" s="15"/>
    </row>
    <row r="75" spans="1:30" ht="45" x14ac:dyDescent="0.2">
      <c r="A75" s="24">
        <v>69</v>
      </c>
      <c r="B75" s="35" t="s">
        <v>128</v>
      </c>
      <c r="C75" s="36" t="s">
        <v>182</v>
      </c>
      <c r="D75" s="37">
        <f t="shared" si="0"/>
        <v>12</v>
      </c>
      <c r="E75" s="24">
        <f t="shared" si="1"/>
        <v>1</v>
      </c>
      <c r="F75" s="24">
        <f t="shared" si="2"/>
        <v>2</v>
      </c>
      <c r="G75" s="38">
        <f t="shared" si="3"/>
        <v>3</v>
      </c>
      <c r="H75" s="24">
        <f t="shared" si="4"/>
        <v>5</v>
      </c>
      <c r="I75" s="24">
        <f t="shared" si="5"/>
        <v>1</v>
      </c>
      <c r="J75" s="24">
        <f t="shared" si="6"/>
        <v>0</v>
      </c>
      <c r="K75" s="10" t="s">
        <v>205</v>
      </c>
      <c r="L75" s="15" t="str">
        <f>IF(COUNTIF('МО детально'!$G:$G,"*БУ «Сургутский окружной клинический центр охраны материнства и детства»*"),"Участвует","")</f>
        <v/>
      </c>
      <c r="M75" s="15" t="str">
        <f>IF(COUNTIF('МО детально'!$K:$K,"*БУ «Сургутский окружной клинический центр охраны материнства и детства»*"),"Участвует","")</f>
        <v/>
      </c>
      <c r="N75" s="15" t="str">
        <f>IF(COUNTIF('МО детально'!$O:$O,"*БУ «Сургутский окружной клинический центр охраны материнства и детства»*"),"Участвует","")</f>
        <v>Участвует</v>
      </c>
      <c r="O75" s="15" t="str">
        <f>IF(COUNTIF('МО детально'!$S:$S,"*БУ «Сургутский окружной клинический центр охраны материнства и детства»*"),"Участвует","")</f>
        <v>Участвует</v>
      </c>
      <c r="P75" s="15" t="s">
        <v>205</v>
      </c>
      <c r="Q75" s="15" t="str">
        <f>IF(COUNTIF('МО детально'!$AA:$AA,"*БУ «Сургутский окружной клинический центр охраны материнства и детства»*"),"Участвует","")</f>
        <v/>
      </c>
      <c r="R75" s="15" t="str">
        <f>IF(COUNTIF('МО детально'!$AE:$AE,"*БУ «Сургутский окружной клинический центр охраны материнства и детства»*"),"Участвует","")</f>
        <v>Участвует</v>
      </c>
      <c r="S75" s="15" t="s">
        <v>205</v>
      </c>
      <c r="T75" s="15"/>
      <c r="U75" s="15" t="str">
        <f>IF(COUNTIF('МО детально'!$AQ:$AQ,"*БУ «Сургутский окружной клинический центр охраны материнства и детства»*"),"Участвует","")</f>
        <v>Участвует</v>
      </c>
      <c r="V75" s="15" t="str">
        <f>IF(COUNTIF('МО детально'!$AU:$AU,"*БУ «Сургутский окружной клинический центр охраны материнства и детства»*"),"Участвует","")</f>
        <v/>
      </c>
      <c r="W75" s="15" t="str">
        <f>IF(COUNTIF('МО детально'!$AY:$AY,"*БУ «Сургутский окружной клинический центр охраны материнства и детства»*"),"Участвует","")</f>
        <v>Участвует</v>
      </c>
      <c r="X75" s="15" t="str">
        <f>IF(COUNTIF('МО детально'!$BC:$BC,"*БУ «Сургутский окружной клинический центр охраны материнства и детства»*"),"Участвует","")</f>
        <v>Участвует</v>
      </c>
      <c r="Y75" s="15" t="str">
        <f>IF(COUNTIF('МО детально'!$BG:$BG,"*БУ «Сургутский окружной клинический центр охраны материнства и детства»*"),"Участвует","")</f>
        <v>Участвует</v>
      </c>
      <c r="Z75" s="15" t="str">
        <f>IF(COUNTIF('МО детально'!$BK:$BK,"*БУ «Сургутский окружной клинический центр охраны материнства и детства»*"),"Участвует","")</f>
        <v/>
      </c>
      <c r="AA75" s="15" t="str">
        <f>IF(COUNTIF('МО детально'!$BO:$BO,"*БУ «Белоярская районная больница»*"),"Участвует","")</f>
        <v>Участвует</v>
      </c>
      <c r="AB75" s="15"/>
      <c r="AC75" s="15" t="str">
        <f>IF(COUNTIF('МО детально'!$BW:$BW,"*БУ «Сургутский окружной клинический центр охраны материнства и детства»*"),"Участвует","")</f>
        <v>Участвует</v>
      </c>
      <c r="AD75" s="15"/>
    </row>
    <row r="76" spans="1:30" ht="15" x14ac:dyDescent="0.2">
      <c r="A76" s="24">
        <v>70</v>
      </c>
      <c r="B76" s="35" t="s">
        <v>128</v>
      </c>
      <c r="C76" s="36" t="s">
        <v>189</v>
      </c>
      <c r="D76" s="37">
        <f t="shared" si="0"/>
        <v>11</v>
      </c>
      <c r="E76" s="24">
        <f t="shared" si="1"/>
        <v>0</v>
      </c>
      <c r="F76" s="24">
        <f t="shared" si="2"/>
        <v>2</v>
      </c>
      <c r="G76" s="38">
        <f t="shared" si="3"/>
        <v>3</v>
      </c>
      <c r="H76" s="24">
        <f t="shared" si="4"/>
        <v>5</v>
      </c>
      <c r="I76" s="24">
        <f t="shared" si="5"/>
        <v>1</v>
      </c>
      <c r="J76" s="24">
        <f t="shared" si="6"/>
        <v>0</v>
      </c>
      <c r="K76" s="10"/>
      <c r="L76" s="15" t="str">
        <f>IF(COUNTIF('МО детально'!$G:$G,"*КУ «Станция переливания крови»*"),"Участвует","")</f>
        <v/>
      </c>
      <c r="M76" s="15" t="str">
        <f>IF(COUNTIF('МО детально'!$K:$K,"*КУ «Станция переливания крови»*"),"Участвует","")</f>
        <v/>
      </c>
      <c r="N76" s="15" t="str">
        <f>IF(COUNTIF('МО детально'!$O:$O,"*КУ «Станция переливания крови»*"),"Участвует","")</f>
        <v>Участвует</v>
      </c>
      <c r="O76" s="15" t="str">
        <f>IF(COUNTIF('МО детально'!$S:$S,"*КУ «Станция переливания крови»*"),"Участвует","")</f>
        <v>Участвует</v>
      </c>
      <c r="P76" s="15" t="s">
        <v>205</v>
      </c>
      <c r="Q76" s="15" t="str">
        <f>IF(COUNTIF('МО детально'!$AA:$AA,"*КУ «Станция переливания крови»*"),"Участвует","")</f>
        <v/>
      </c>
      <c r="R76" s="15" t="str">
        <f>IF(COUNTIF('МО детально'!$AE:$AE,"*КУ «Станция переливания крови»*"),"Участвует","")</f>
        <v>Участвует</v>
      </c>
      <c r="S76" s="15" t="s">
        <v>205</v>
      </c>
      <c r="T76" s="15"/>
      <c r="U76" s="15" t="str">
        <f>IF(COUNTIF('МО детально'!$AQ:$AQ,"*КУ «Станция переливания крови»*"),"Участвует","")</f>
        <v>Участвует</v>
      </c>
      <c r="V76" s="15" t="str">
        <f>IF(COUNTIF('МО детально'!$AU:$AU,"*КУ «Станция переливания крови»*"),"Участвует","")</f>
        <v/>
      </c>
      <c r="W76" s="15" t="str">
        <f>IF(COUNTIF('МО детально'!$AY:$AY,"*КУ «Станция переливания крови»*"),"Участвует","")</f>
        <v>Участвует</v>
      </c>
      <c r="X76" s="15" t="str">
        <f>IF(COUNTIF('МО детально'!$BC:$BC,"*КУ «Станция переливания крови»*"),"Участвует","")</f>
        <v>Участвует</v>
      </c>
      <c r="Y76" s="15" t="str">
        <f>IF(COUNTIF('МО детально'!$BG:$BG,"*КУ «Станция переливания крови»*"),"Участвует","")</f>
        <v>Участвует</v>
      </c>
      <c r="Z76" s="15" t="str">
        <f>IF(COUNTIF('МО детально'!$BK:$BK,"*КУ «Станция переливания крови»*"),"Участвует","")</f>
        <v/>
      </c>
      <c r="AA76" s="15" t="str">
        <f>IF(COUNTIF('МО детально'!$BO:$BO,"*БУ «Белоярская районная больница»*"),"Участвует","")</f>
        <v>Участвует</v>
      </c>
      <c r="AB76" s="15"/>
      <c r="AC76" s="15" t="str">
        <f>IF(COUNTIF('МО детально'!$BW:$BW,"*КУ «Станция переливания крови»*"),"Участвует","")</f>
        <v>Участвует</v>
      </c>
      <c r="AD76" s="15"/>
    </row>
    <row r="77" spans="1:30" ht="30" x14ac:dyDescent="0.2">
      <c r="A77" s="24">
        <v>71</v>
      </c>
      <c r="B77" s="35" t="s">
        <v>128</v>
      </c>
      <c r="C77" s="36" t="s">
        <v>190</v>
      </c>
      <c r="D77" s="37">
        <f t="shared" si="0"/>
        <v>10</v>
      </c>
      <c r="E77" s="24">
        <f t="shared" si="1"/>
        <v>0</v>
      </c>
      <c r="F77" s="24">
        <f t="shared" si="2"/>
        <v>2</v>
      </c>
      <c r="G77" s="38">
        <f t="shared" si="3"/>
        <v>2</v>
      </c>
      <c r="H77" s="24">
        <f t="shared" si="4"/>
        <v>5</v>
      </c>
      <c r="I77" s="24">
        <f t="shared" si="5"/>
        <v>1</v>
      </c>
      <c r="J77" s="24">
        <f t="shared" si="6"/>
        <v>0</v>
      </c>
      <c r="K77" s="10"/>
      <c r="L77" s="15" t="str">
        <f>IF(COUNTIF('МО детально'!$G:$G,"*КУ «Сургутский клинический противотуберкулезный диспансер»*"),"Участвует","")</f>
        <v/>
      </c>
      <c r="M77" s="15" t="str">
        <f>IF(COUNTIF('МО детально'!$K:$K,"*КУ «Сургутский клинический противотуберкулезный диспансер»*"),"Участвует","")</f>
        <v/>
      </c>
      <c r="N77" s="15" t="str">
        <f>IF(COUNTIF('МО детально'!$O:$O,"*КУ «Сургутский клинический противотуберкулезный диспансер»*"),"Участвует","")</f>
        <v>Участвует</v>
      </c>
      <c r="O77" s="15" t="str">
        <f>IF(COUNTIF('МО детально'!$S:$S,"*КУ «Сургутский клинический противотуберкулезный диспансер»*"),"Участвует","")</f>
        <v>Участвует</v>
      </c>
      <c r="P77" s="15"/>
      <c r="Q77" s="15" t="str">
        <f>IF(COUNTIF('МО детально'!$AA:$AA,"*КУ «Сургутский клинический противотуберкулезный диспансер»*"),"Участвует","")</f>
        <v/>
      </c>
      <c r="R77" s="15" t="str">
        <f>IF(COUNTIF('МО детально'!$AE:$AE,"*КУ «Сургутский клинический противотуберкулезный диспансер»*"),"Участвует","")</f>
        <v>Участвует</v>
      </c>
      <c r="S77" s="15" t="s">
        <v>205</v>
      </c>
      <c r="T77" s="15"/>
      <c r="U77" s="15" t="str">
        <f>IF(COUNTIF('МО детально'!$AQ:$AQ,"*КУ «Сургутский клинический противотуберкулезный диспансер»*"),"Участвует","")</f>
        <v>Участвует</v>
      </c>
      <c r="V77" s="15" t="str">
        <f>IF(COUNTIF('МО детально'!$AU:$AU,"*КУ «Сургутский клинический противотуберкулезный диспансер»*"),"Участвует","")</f>
        <v/>
      </c>
      <c r="W77" s="15" t="str">
        <f>IF(COUNTIF('МО детально'!$AY:$AY,"*КУ «Сургутский клинический противотуберкулезный диспансер»*"),"Участвует","")</f>
        <v>Участвует</v>
      </c>
      <c r="X77" s="15" t="str">
        <f>IF(COUNTIF('МО детально'!$BC:$BC,"*КУ «Сургутский клинический противотуберкулезный диспансер»*"),"Участвует","")</f>
        <v>Участвует</v>
      </c>
      <c r="Y77" s="15" t="str">
        <f>IF(COUNTIF('МО детально'!$BG:$BG,"*КУ «Сургутский клинический противотуберкулезный диспансер»*"),"Участвует","")</f>
        <v>Участвует</v>
      </c>
      <c r="Z77" s="15" t="str">
        <f>IF(COUNTIF('МО детально'!$BK:$BK,"*КУ «Сургутский клинический противотуберкулезный диспансер»*"),"Участвует","")</f>
        <v/>
      </c>
      <c r="AA77" s="15" t="str">
        <f>IF(COUNTIF('МО детально'!$BO:$BO,"*БУ «Белоярская районная больница»*"),"Участвует","")</f>
        <v>Участвует</v>
      </c>
      <c r="AB77" s="15"/>
      <c r="AC77" s="15" t="str">
        <f>IF(COUNTIF('МО детально'!$BW:$BW,"*КУ «Сургутский клинический противотуберкулезный диспансер»*"),"Участвует","")</f>
        <v>Участвует</v>
      </c>
      <c r="AD77" s="15"/>
    </row>
    <row r="78" spans="1:30" ht="30" x14ac:dyDescent="0.2">
      <c r="A78" s="24">
        <v>72</v>
      </c>
      <c r="B78" s="35" t="s">
        <v>128</v>
      </c>
      <c r="C78" s="36" t="s">
        <v>191</v>
      </c>
      <c r="D78" s="37">
        <f t="shared" si="0"/>
        <v>2</v>
      </c>
      <c r="E78" s="24">
        <f t="shared" si="1"/>
        <v>0</v>
      </c>
      <c r="F78" s="24">
        <f t="shared" si="2"/>
        <v>0</v>
      </c>
      <c r="G78" s="38">
        <f t="shared" si="3"/>
        <v>1</v>
      </c>
      <c r="H78" s="24">
        <f t="shared" si="4"/>
        <v>1</v>
      </c>
      <c r="I78" s="24">
        <f t="shared" si="5"/>
        <v>0</v>
      </c>
      <c r="J78" s="24">
        <f t="shared" si="6"/>
        <v>0</v>
      </c>
      <c r="K78" s="10"/>
      <c r="L78" s="15" t="str">
        <f>IF(COUNTIF('МО детально'!$G:$G,"*КУ «Центр лекарственного мониторинга»*"),"Участвует","")</f>
        <v/>
      </c>
      <c r="M78" s="15" t="str">
        <f>IF(COUNTIF('МО детально'!$K:$K,"*КУ «Центр лекарственного мониторинга»*"),"Участвует","")</f>
        <v/>
      </c>
      <c r="N78" s="15" t="str">
        <f>IF(COUNTIF('МО детально'!$O:$O,"*КУ «Центр лекарственного мониторинга»*"),"Участвует","")</f>
        <v/>
      </c>
      <c r="O78" s="15" t="str">
        <f>IF(COUNTIF('МО детально'!$S:$S,"*КУ «Центр лекарственного мониторинга»*"),"Участвует","")</f>
        <v/>
      </c>
      <c r="P78" s="15"/>
      <c r="Q78" s="15" t="str">
        <f>IF(COUNTIF('МО детально'!$AA:$AA,"*КУ «Центр лекарственного мониторинга»*"),"Участвует","")</f>
        <v/>
      </c>
      <c r="R78" s="15" t="str">
        <f>IF(COUNTIF('МО детально'!$AE:$AE,"*КУ «Центр лекарственного мониторинга»*"),"Участвует","")</f>
        <v/>
      </c>
      <c r="S78" s="15" t="s">
        <v>205</v>
      </c>
      <c r="T78" s="15"/>
      <c r="U78" s="15" t="str">
        <f>IF(COUNTIF('МО детально'!$AQ:$AQ,"*КУ «Центр лекарственного мониторинга»*"),"Участвует","")</f>
        <v/>
      </c>
      <c r="V78" s="15" t="str">
        <f>IF(COUNTIF('МО детально'!$AU:$AU,"*КУ «Центр лекарственного мониторинга»*"),"Участвует","")</f>
        <v/>
      </c>
      <c r="W78" s="15" t="str">
        <f>IF(COUNTIF('МО детально'!$AY:$AY,"*КУ «Центр лекарственного мониторинга»*"),"Участвует","")</f>
        <v/>
      </c>
      <c r="X78" s="15" t="str">
        <f>IF(COUNTIF('МО детально'!$BC:$BC,"*КУ «Центр лекарственного мониторинга»*"),"Участвует","")</f>
        <v/>
      </c>
      <c r="Y78" s="15" t="str">
        <f>IF(COUNTIF('МО детально'!$BG:$BG,"*КУ «Центр лекарственного мониторинга»*"),"Участвует","")</f>
        <v/>
      </c>
      <c r="Z78" s="15" t="str">
        <f>IF(COUNTIF('МО детально'!$BK:$BK,"*КУ «Центр лекарственного мониторинга»*"),"Участвует","")</f>
        <v/>
      </c>
      <c r="AA78" s="15" t="str">
        <f>IF(COUNTIF('МО детально'!$BO:$BO,"*БУ «Белоярская районная больница»*"),"Участвует","")</f>
        <v>Участвует</v>
      </c>
      <c r="AB78" s="15"/>
      <c r="AC78" s="15" t="str">
        <f>IF(COUNTIF('МО детально'!$BW:$BW,"*КУ «Центр лекарственного мониторинга»*"),"Участвует","")</f>
        <v/>
      </c>
      <c r="AD78" s="15"/>
    </row>
    <row r="79" spans="1:30" ht="30" x14ac:dyDescent="0.2">
      <c r="A79" s="24">
        <v>73</v>
      </c>
      <c r="B79" s="35" t="s">
        <v>131</v>
      </c>
      <c r="C79" s="36" t="s">
        <v>180</v>
      </c>
      <c r="D79" s="37">
        <f t="shared" si="0"/>
        <v>13</v>
      </c>
      <c r="E79" s="24">
        <f t="shared" si="1"/>
        <v>0</v>
      </c>
      <c r="F79" s="24">
        <f t="shared" si="2"/>
        <v>2</v>
      </c>
      <c r="G79" s="38">
        <f t="shared" si="3"/>
        <v>2</v>
      </c>
      <c r="H79" s="24">
        <f t="shared" si="4"/>
        <v>6</v>
      </c>
      <c r="I79" s="24">
        <f t="shared" si="5"/>
        <v>2</v>
      </c>
      <c r="J79" s="24">
        <f t="shared" si="6"/>
        <v>1</v>
      </c>
      <c r="K79" s="10"/>
      <c r="L79" s="15" t="str">
        <f>IF(COUNTIF('МО детально'!$G:$G,"*АУ «Урайская городская стоматологическая поликлиника»*"),"Участвует","")</f>
        <v/>
      </c>
      <c r="M79" s="15" t="str">
        <f>IF(COUNTIF('МО детально'!$K:$K,"*АУ «Урайская городская стоматологическая поликлиника»*"),"Участвует","")</f>
        <v/>
      </c>
      <c r="N79" s="15" t="str">
        <f>IF(COUNTIF('МО детально'!$O:$O,"*АУ «Урайская городская стоматологическая поликлиника»*"),"Участвует","")</f>
        <v>Участвует</v>
      </c>
      <c r="O79" s="15" t="str">
        <f>IF(COUNTIF('МО детально'!$S:$S,"*АУ «Урайская городская стоматологическая поликлиника»*"),"Участвует","")</f>
        <v>Участвует</v>
      </c>
      <c r="P79" s="15"/>
      <c r="Q79" s="15" t="str">
        <f>IF(COUNTIF('МО детально'!$AA:$AA,"*АУ «Урайская городская стоматологическая поликлиника»*"),"Участвует","")</f>
        <v/>
      </c>
      <c r="R79" s="15" t="str">
        <f>IF(COUNTIF('МО детально'!$AE:$AE,"*АУ «Урайская городская стоматологическая поликлиника»*"),"Участвует","")</f>
        <v>Участвует</v>
      </c>
      <c r="S79" s="15" t="s">
        <v>205</v>
      </c>
      <c r="T79" s="15"/>
      <c r="U79" s="15" t="str">
        <f>IF(COUNTIF('МО детально'!$AQ:$AQ,"*АУ «Урайская городская стоматологическая поликлиника»*"),"Участвует","")</f>
        <v>Участвует</v>
      </c>
      <c r="V79" s="15" t="str">
        <f>IF(COUNTIF('МО детально'!$AU:$AU,"*АУ «Урайская городская стоматологическая поликлиника»*"),"Участвует","")</f>
        <v>Участвует</v>
      </c>
      <c r="W79" s="15" t="str">
        <f>IF(COUNTIF('МО детально'!$AY:$AY,"*АУ «Урайская городская стоматологическая поликлиника»*"),"Участвует","")</f>
        <v>Участвует</v>
      </c>
      <c r="X79" s="15" t="str">
        <f>IF(COUNTIF('МО детально'!$BC:$BC,"*АУ «Урайская городская стоматологическая поликлиника»*"),"Участвует","")</f>
        <v>Участвует</v>
      </c>
      <c r="Y79" s="15" t="str">
        <f>IF(COUNTIF('МО детально'!$BG:$BG,"*АУ «Урайская городская стоматологическая поликлиника»*"),"Участвует","")</f>
        <v>Участвует</v>
      </c>
      <c r="Z79" s="15" t="str">
        <f>IF(COUNTIF('МО детально'!$BK:$BK,"*АУ «Урайская городская стоматологическая поликлиника»*"),"Участвует","")</f>
        <v/>
      </c>
      <c r="AA79" s="15" t="str">
        <f>IF(COUNTIF('МО детально'!$BO:$BO,"*БУ «Белоярская районная больница»*"),"Участвует","")</f>
        <v>Участвует</v>
      </c>
      <c r="AB79" s="15" t="s">
        <v>205</v>
      </c>
      <c r="AC79" s="15" t="str">
        <f>IF(COUNTIF('МО детально'!$BW:$BW,"*АУ «Урайская городская стоматологическая поликлиника»*"),"Участвует","")</f>
        <v>Участвует</v>
      </c>
      <c r="AD79" s="15" t="s">
        <v>205</v>
      </c>
    </row>
    <row r="80" spans="1:30" ht="30" x14ac:dyDescent="0.2">
      <c r="A80" s="24">
        <v>74</v>
      </c>
      <c r="B80" s="35" t="s">
        <v>131</v>
      </c>
      <c r="C80" s="36" t="s">
        <v>132</v>
      </c>
      <c r="D80" s="37">
        <f t="shared" si="0"/>
        <v>18</v>
      </c>
      <c r="E80" s="24">
        <f t="shared" si="1"/>
        <v>1</v>
      </c>
      <c r="F80" s="24">
        <f t="shared" si="2"/>
        <v>4</v>
      </c>
      <c r="G80" s="38">
        <f t="shared" si="3"/>
        <v>3</v>
      </c>
      <c r="H80" s="24">
        <f t="shared" si="4"/>
        <v>7</v>
      </c>
      <c r="I80" s="24">
        <f t="shared" si="5"/>
        <v>2</v>
      </c>
      <c r="J80" s="24">
        <f t="shared" si="6"/>
        <v>1</v>
      </c>
      <c r="K80" s="10" t="s">
        <v>205</v>
      </c>
      <c r="L80" s="15" t="str">
        <f>IF(COUNTIF('МО детально'!$G:$G,"*БУ «Урайская городская клиническая больница»*"),"Участвует","")</f>
        <v>Участвует</v>
      </c>
      <c r="M80" s="15" t="str">
        <f>IF(COUNTIF('МО детально'!$K:$K,"*БУ «Урайская городская клиническая больница»*"),"Участвует","")</f>
        <v>Участвует</v>
      </c>
      <c r="N80" s="15" t="str">
        <f>IF(COUNTIF('МО детально'!$O:$O,"*БУ «Урайская городская клиническая больница»*"),"Участвует","")</f>
        <v>Участвует</v>
      </c>
      <c r="O80" s="15" t="str">
        <f>IF(COUNTIF('МО детально'!$S:$S,"*БУ «Урайская городская клиническая больница»*"),"Участвует","")</f>
        <v>Участвует</v>
      </c>
      <c r="P80" s="15" t="s">
        <v>205</v>
      </c>
      <c r="Q80" s="15" t="str">
        <f>IF(COUNTIF('МО детально'!$AA:$AA,"*БУ «Урайская городская клиническая больница»*"),"Участвует","")</f>
        <v/>
      </c>
      <c r="R80" s="15" t="str">
        <f>IF(COUNTIF('МО детально'!$AE:$AE,"*БУ «Урайская городская клиническая больница»*"),"Участвует","")</f>
        <v>Участвует</v>
      </c>
      <c r="S80" s="15" t="s">
        <v>205</v>
      </c>
      <c r="T80" s="15"/>
      <c r="U80" s="15" t="str">
        <f>IF(COUNTIF('МО детально'!$AQ:$AQ,"*БУ «Урайская городская клиническая больница»*"),"Участвует","")</f>
        <v>Участвует</v>
      </c>
      <c r="V80" s="15" t="str">
        <f>IF(COUNTIF('МО детально'!$AU:$AU,"*БУ «Урайская городская клиническая больница»*"),"Участвует","")</f>
        <v>Участвует</v>
      </c>
      <c r="W80" s="15" t="str">
        <f>IF(COUNTIF('МО детально'!$AY:$AY,"*БУ «Урайская городская клиническая больница»*"),"Участвует","")</f>
        <v>Участвует</v>
      </c>
      <c r="X80" s="15" t="str">
        <f>IF(COUNTIF('МО детально'!$BC:$BC,"*БУ «Урайская городская клиническая больница»*"),"Участвует","")</f>
        <v>Участвует</v>
      </c>
      <c r="Y80" s="15" t="str">
        <f>IF(COUNTIF('МО детально'!$BG:$BG,"*БУ «Урайская городская клиническая больница»*"),"Участвует","")</f>
        <v>Участвует</v>
      </c>
      <c r="Z80" s="15" t="str">
        <f>IF(COUNTIF('МО детально'!$BK:$BK,"*БУ «Урайская городская клиническая больница»*"),"Участвует","")</f>
        <v>Участвует</v>
      </c>
      <c r="AA80" s="15" t="str">
        <f>IF(COUNTIF('МО детально'!$BO:$BO,"*БУ «Белоярская районная больница»*"),"Участвует","")</f>
        <v>Участвует</v>
      </c>
      <c r="AB80" s="15" t="s">
        <v>205</v>
      </c>
      <c r="AC80" s="15" t="str">
        <f>IF(COUNTIF('МО детально'!$BW:$BW,"*БУ «Урайская городская клиническая больница»*"),"Участвует","")</f>
        <v>Участвует</v>
      </c>
      <c r="AD80" s="15" t="s">
        <v>205</v>
      </c>
    </row>
    <row r="81" spans="1:30" ht="30" x14ac:dyDescent="0.2">
      <c r="A81" s="24">
        <v>75</v>
      </c>
      <c r="B81" s="35" t="s">
        <v>131</v>
      </c>
      <c r="C81" s="36" t="s">
        <v>184</v>
      </c>
      <c r="D81" s="37">
        <f t="shared" si="0"/>
        <v>12</v>
      </c>
      <c r="E81" s="24">
        <f t="shared" si="1"/>
        <v>1</v>
      </c>
      <c r="F81" s="24">
        <f t="shared" si="2"/>
        <v>2</v>
      </c>
      <c r="G81" s="38">
        <f t="shared" si="3"/>
        <v>3</v>
      </c>
      <c r="H81" s="24">
        <f t="shared" si="4"/>
        <v>5</v>
      </c>
      <c r="I81" s="24">
        <f t="shared" si="5"/>
        <v>1</v>
      </c>
      <c r="J81" s="24">
        <f t="shared" si="6"/>
        <v>0</v>
      </c>
      <c r="K81" s="10" t="s">
        <v>205</v>
      </c>
      <c r="L81" s="15" t="str">
        <f>IF(COUNTIF('МО детально'!$G:$G,"*БУ «Урайская окружная больница медицинской реабилитации»*"),"Участвует","")</f>
        <v/>
      </c>
      <c r="M81" s="15" t="str">
        <f>IF(COUNTIF('МО детально'!$K:$K,"*БУ «Урайская окружная больница медицинской реабилитации»*"),"Участвует","")</f>
        <v/>
      </c>
      <c r="N81" s="15" t="str">
        <f>IF(COUNTIF('МО детально'!$O:$O,"*БУ «Урайская окружная больница медицинской реабилитации»*"),"Участвует","")</f>
        <v>Участвует</v>
      </c>
      <c r="O81" s="15" t="str">
        <f>IF(COUNTIF('МО детально'!$S:$S,"*БУ «Урайская окружная больница медицинской реабилитации»*"),"Участвует","")</f>
        <v>Участвует</v>
      </c>
      <c r="P81" s="15" t="s">
        <v>205</v>
      </c>
      <c r="Q81" s="15" t="str">
        <f>IF(COUNTIF('МО детально'!$AA:$AA,"*БУ «Урайская окружная больница медицинской реабилитации»*"),"Участвует","")</f>
        <v/>
      </c>
      <c r="R81" s="15" t="str">
        <f>IF(COUNTIF('МО детально'!$AE:$AE,"*БУ «Урайская окружная больница медицинской реабилитации»*"),"Участвует","")</f>
        <v>Участвует</v>
      </c>
      <c r="S81" s="15" t="s">
        <v>205</v>
      </c>
      <c r="T81" s="15"/>
      <c r="U81" s="15" t="str">
        <f>IF(COUNTIF('МО детально'!$AQ:$AQ,"*БУ «Урайская окружная больница медицинской реабилитации»*"),"Участвует","")</f>
        <v>Участвует</v>
      </c>
      <c r="V81" s="15" t="str">
        <f>IF(COUNTIF('МО детально'!$AU:$AU,"*БУ «Урайская окружная больница медицинской реабилитации»*"),"Участвует","")</f>
        <v/>
      </c>
      <c r="W81" s="15" t="str">
        <f>IF(COUNTIF('МО детально'!$AY:$AY,"*БУ «Урайская окружная больница медицинской реабилитации»*"),"Участвует","")</f>
        <v>Участвует</v>
      </c>
      <c r="X81" s="15" t="str">
        <f>IF(COUNTIF('МО детально'!$BC:$BC,"*БУ «Урайская окружная больница медицинской реабилитации»*"),"Участвует","")</f>
        <v>Участвует</v>
      </c>
      <c r="Y81" s="15" t="str">
        <f>IF(COUNTIF('МО детально'!$BG:$BG,"*БУ «Урайская окружная больница медицинской реабилитации»*"),"Участвует","")</f>
        <v>Участвует</v>
      </c>
      <c r="Z81" s="15" t="str">
        <f>IF(COUNTIF('МО детально'!$BK:$BK,"*БУ «Урайская окружная больница медицинской реабилитации»*"),"Участвует","")</f>
        <v/>
      </c>
      <c r="AA81" s="15" t="str">
        <f>IF(COUNTIF('МО детально'!$BO:$BO,"*БУ «Белоярская районная больница»*"),"Участвует","")</f>
        <v>Участвует</v>
      </c>
      <c r="AB81" s="15"/>
      <c r="AC81" s="15" t="str">
        <f>IF(COUNTIF('МО детально'!$BW:$BW,"*БУ «Урайская окружная больница медицинской реабилитации»*"),"Участвует","")</f>
        <v>Участвует</v>
      </c>
      <c r="AD81" s="15"/>
    </row>
    <row r="82" spans="1:30" ht="30" x14ac:dyDescent="0.2">
      <c r="A82" s="24">
        <v>76</v>
      </c>
      <c r="B82" s="35" t="s">
        <v>131</v>
      </c>
      <c r="C82" s="36" t="s">
        <v>185</v>
      </c>
      <c r="D82" s="37">
        <f t="shared" si="0"/>
        <v>11</v>
      </c>
      <c r="E82" s="24">
        <f t="shared" si="1"/>
        <v>1</v>
      </c>
      <c r="F82" s="24">
        <f t="shared" si="2"/>
        <v>2</v>
      </c>
      <c r="G82" s="38">
        <f t="shared" si="3"/>
        <v>2</v>
      </c>
      <c r="H82" s="24">
        <f t="shared" si="4"/>
        <v>5</v>
      </c>
      <c r="I82" s="24">
        <f t="shared" si="5"/>
        <v>1</v>
      </c>
      <c r="J82" s="24">
        <f t="shared" si="6"/>
        <v>0</v>
      </c>
      <c r="K82" s="10" t="s">
        <v>205</v>
      </c>
      <c r="L82" s="15" t="str">
        <f>IF(COUNTIF('МО детально'!$G:$G,"*КУ «Урайский специализированный Дом ребенка»*"),"Участвует","")</f>
        <v/>
      </c>
      <c r="M82" s="15" t="str">
        <f>IF(COUNTIF('МО детально'!$K:$K,"*КУ «Урайский специализированный Дом ребенка»*"),"Участвует","")</f>
        <v/>
      </c>
      <c r="N82" s="15" t="str">
        <f>IF(COUNTIF('МО детально'!$O:$O,"*КУ «Урайский специализированный Дом ребенка»*"),"Участвует","")</f>
        <v>Участвует</v>
      </c>
      <c r="O82" s="15" t="str">
        <f>IF(COUNTIF('МО детально'!$S:$S,"*КУ «Урайский специализированный Дом ребенка»*"),"Участвует","")</f>
        <v>Участвует</v>
      </c>
      <c r="P82" s="15"/>
      <c r="Q82" s="15" t="str">
        <f>IF(COUNTIF('МО детально'!$AA:$AA,"*КУ «Урайский специализированный Дом ребенка»*"),"Участвует","")</f>
        <v/>
      </c>
      <c r="R82" s="15" t="str">
        <f>IF(COUNTIF('МО детально'!$AE:$AE,"*КУ «Урайский специализированный Дом ребенка»*"),"Участвует","")</f>
        <v>Участвует</v>
      </c>
      <c r="S82" s="15" t="s">
        <v>205</v>
      </c>
      <c r="T82" s="15"/>
      <c r="U82" s="15" t="str">
        <f>IF(COUNTIF('МО детально'!$AQ:$AQ,"*КУ «Урайский специализированный Дом ребенка»*"),"Участвует","")</f>
        <v>Участвует</v>
      </c>
      <c r="V82" s="15" t="str">
        <f>IF(COUNTIF('МО детально'!$AU:$AU,"*КУ «Урайский специализированный Дом ребенка»*"),"Участвует","")</f>
        <v/>
      </c>
      <c r="W82" s="15" t="str">
        <f>IF(COUNTIF('МО детально'!$AY:$AY,"*КУ «Урайский специализированный Дом ребенка»*"),"Участвует","")</f>
        <v>Участвует</v>
      </c>
      <c r="X82" s="15" t="str">
        <f>IF(COUNTIF('МО детально'!$BC:$BC,"*КУ «Урайский специализированный Дом ребенка»*"),"Участвует","")</f>
        <v>Участвует</v>
      </c>
      <c r="Y82" s="15" t="str">
        <f>IF(COUNTIF('МО детально'!$BG:$BG,"*КУ «Урайский специализированный Дом ребенка»*"),"Участвует","")</f>
        <v>Участвует</v>
      </c>
      <c r="Z82" s="15" t="str">
        <f>IF(COUNTIF('МО детально'!$BK:$BK,"*КУ «Урайский специализированный Дом ребенка»*"),"Участвует","")</f>
        <v/>
      </c>
      <c r="AA82" s="15" t="str">
        <f>IF(COUNTIF('МО детально'!$BO:$BO,"*БУ «Белоярская районная больница»*"),"Участвует","")</f>
        <v>Участвует</v>
      </c>
      <c r="AB82" s="15"/>
      <c r="AC82" s="15" t="str">
        <f>IF(COUNTIF('МО детально'!$BW:$BW,"*КУ «Урайский специализированный Дом ребенка»*"),"Участвует","")</f>
        <v>Участвует</v>
      </c>
      <c r="AD82" s="15"/>
    </row>
    <row r="83" spans="1:30" ht="30" x14ac:dyDescent="0.2">
      <c r="A83" s="24">
        <v>77</v>
      </c>
      <c r="B83" s="35" t="s">
        <v>97</v>
      </c>
      <c r="C83" s="36" t="s">
        <v>167</v>
      </c>
      <c r="D83" s="37">
        <f t="shared" si="0"/>
        <v>16</v>
      </c>
      <c r="E83" s="24">
        <f t="shared" si="1"/>
        <v>1</v>
      </c>
      <c r="F83" s="24">
        <f t="shared" si="2"/>
        <v>3</v>
      </c>
      <c r="G83" s="38">
        <f t="shared" si="3"/>
        <v>3</v>
      </c>
      <c r="H83" s="24">
        <f t="shared" si="4"/>
        <v>7</v>
      </c>
      <c r="I83" s="24">
        <f t="shared" si="5"/>
        <v>2</v>
      </c>
      <c r="J83" s="24">
        <f t="shared" si="6"/>
        <v>0</v>
      </c>
      <c r="K83" s="10" t="s">
        <v>205</v>
      </c>
      <c r="L83" s="15" t="str">
        <f>IF(COUNTIF('МО детально'!$G:$G,"*АУ «Центр профессиональной патологии»*"),"Участвует","")</f>
        <v/>
      </c>
      <c r="M83" s="15" t="str">
        <f>IF(COUNTIF('МО детально'!$K:$K,"*АУ «Центр профессиональной патологии»*"),"Участвует","")</f>
        <v>Участвует</v>
      </c>
      <c r="N83" s="15" t="str">
        <f>IF(COUNTIF('МО детально'!$O:$O,"*АУ «Центр профессиональной патологии»*"),"Участвует","")</f>
        <v>Участвует</v>
      </c>
      <c r="O83" s="15" t="str">
        <f>IF(COUNTIF('МО детально'!$S:$S,"*АУ «Центр профессиональной патологии»*"),"Участвует","")</f>
        <v>Участвует</v>
      </c>
      <c r="P83" s="15" t="s">
        <v>205</v>
      </c>
      <c r="Q83" s="15" t="str">
        <f>IF(COUNTIF('МО детально'!$AA:$AA,"*АУ «Центр профессиональной патологии»*"),"Участвует","")</f>
        <v/>
      </c>
      <c r="R83" s="15" t="str">
        <f>IF(COUNTIF('МО детально'!$AE:$AE,"*АУ «Центр профессиональной патологии»*"),"Участвует","")</f>
        <v>Участвует</v>
      </c>
      <c r="S83" s="15" t="s">
        <v>205</v>
      </c>
      <c r="T83" s="15"/>
      <c r="U83" s="15" t="str">
        <f>IF(COUNTIF('МО детально'!$AQ:$AQ,"*АУ «Центр профессиональной патологии»*"),"Участвует","")</f>
        <v>Участвует</v>
      </c>
      <c r="V83" s="15" t="str">
        <f>IF(COUNTIF('МО детально'!$AU:$AU,"*АУ «Центр профессиональной патологии»*"),"Участвует","")</f>
        <v>Участвует</v>
      </c>
      <c r="W83" s="15" t="str">
        <f>IF(COUNTIF('МО детально'!$AY:$AY,"*АУ «Центр профессиональной патологии»*"),"Участвует","")</f>
        <v>Участвует</v>
      </c>
      <c r="X83" s="15" t="str">
        <f>IF(COUNTIF('МО детально'!$BC:$BC,"*АУ «Центр профессиональной патологии»*"),"Участвует","")</f>
        <v>Участвует</v>
      </c>
      <c r="Y83" s="15" t="str">
        <f>IF(COUNTIF('МО детально'!$BG:$BG,"*АУ «Центр профессиональной патологии»*"),"Участвует","")</f>
        <v>Участвует</v>
      </c>
      <c r="Z83" s="15" t="str">
        <f>IF(COUNTIF('МО детально'!$BK:$BK,"*АУ «Центр профессиональной патологии»*"),"Участвует","")</f>
        <v>Участвует</v>
      </c>
      <c r="AA83" s="15" t="str">
        <f>IF(COUNTIF('МО детально'!$BO:$BO,"*БУ «Белоярская районная больница»*"),"Участвует","")</f>
        <v>Участвует</v>
      </c>
      <c r="AB83" s="15" t="s">
        <v>205</v>
      </c>
      <c r="AC83" s="15" t="str">
        <f>IF(COUNTIF('МО детально'!$BW:$BW,"*АУ «Центр профессиональной патологии»*"),"Участвует","")</f>
        <v>Участвует</v>
      </c>
      <c r="AD83" s="15"/>
    </row>
    <row r="84" spans="1:30" ht="30" x14ac:dyDescent="0.2">
      <c r="A84" s="24">
        <v>78</v>
      </c>
      <c r="B84" s="35" t="s">
        <v>97</v>
      </c>
      <c r="C84" s="36" t="s">
        <v>192</v>
      </c>
      <c r="D84" s="37">
        <f t="shared" si="0"/>
        <v>10</v>
      </c>
      <c r="E84" s="24">
        <f t="shared" si="1"/>
        <v>0</v>
      </c>
      <c r="F84" s="24">
        <f t="shared" si="2"/>
        <v>2</v>
      </c>
      <c r="G84" s="38">
        <f t="shared" si="3"/>
        <v>2</v>
      </c>
      <c r="H84" s="24">
        <f t="shared" si="4"/>
        <v>5</v>
      </c>
      <c r="I84" s="24">
        <f t="shared" si="5"/>
        <v>1</v>
      </c>
      <c r="J84" s="24">
        <f t="shared" si="6"/>
        <v>0</v>
      </c>
      <c r="K84" s="10"/>
      <c r="L84" s="15" t="str">
        <f>IF(COUNTIF('МО детально'!$G:$G,"*БУ «Клинический врачебно-физкультурный диспансер»*"),"Участвует","")</f>
        <v/>
      </c>
      <c r="M84" s="15" t="str">
        <f>IF(COUNTIF('МО детально'!$K:$K,"*БУ «Клинический врачебно-физкультурный диспансер»*"),"Участвует","")</f>
        <v/>
      </c>
      <c r="N84" s="15" t="str">
        <f>IF(COUNTIF('МО детально'!$O:$O,"*БУ «Клинический врачебно-физкультурный диспансер»*"),"Участвует","")</f>
        <v>Участвует</v>
      </c>
      <c r="O84" s="15" t="str">
        <f>IF(COUNTIF('МО детально'!$S:$S,"*БУ «Клинический врачебно-физкультурный диспансер»*"),"Участвует","")</f>
        <v>Участвует</v>
      </c>
      <c r="P84" s="15"/>
      <c r="Q84" s="15" t="str">
        <f>IF(COUNTIF('МО детально'!$AA:$AA,"*БУ «Клинический врачебно-физкультурный диспансер»*"),"Участвует","")</f>
        <v/>
      </c>
      <c r="R84" s="15" t="str">
        <f>IF(COUNTIF('МО детально'!$AE:$AE,"*БУ «Клинический врачебно-физкультурный диспансер»*"),"Участвует","")</f>
        <v>Участвует</v>
      </c>
      <c r="S84" s="15" t="s">
        <v>205</v>
      </c>
      <c r="T84" s="15"/>
      <c r="U84" s="15" t="str">
        <f>IF(COUNTIF('МО детально'!$AQ:$AQ,"*БУ «Клинический врачебно-физкультурный диспансер»*"),"Участвует","")</f>
        <v>Участвует</v>
      </c>
      <c r="V84" s="15" t="str">
        <f>IF(COUNTIF('МО детально'!$AU:$AU,"*БУ «Клинический врачебно-физкультурный диспансер»*"),"Участвует","")</f>
        <v/>
      </c>
      <c r="W84" s="15" t="str">
        <f>IF(COUNTIF('МО детально'!$AY:$AY,"*БУ «Клинический врачебно-физкультурный диспансер»*"),"Участвует","")</f>
        <v>Участвует</v>
      </c>
      <c r="X84" s="15" t="str">
        <f>IF(COUNTIF('МО детально'!$BC:$BC,"*БУ «Клинический врачебно-физкультурный диспансер»*"),"Участвует","")</f>
        <v>Участвует</v>
      </c>
      <c r="Y84" s="15" t="str">
        <f>IF(COUNTIF('МО детально'!$BG:$BG,"*БУ «Клинический врачебно-физкультурный диспансер»*"),"Участвует","")</f>
        <v>Участвует</v>
      </c>
      <c r="Z84" s="15" t="str">
        <f>IF(COUNTIF('МО детально'!$BK:$BK,"*БУ «Клинический врачебно-физкультурный диспансер»*"),"Участвует","")</f>
        <v/>
      </c>
      <c r="AA84" s="15" t="str">
        <f>IF(COUNTIF('МО детально'!$BO:$BO,"*БУ «Белоярская районная больница»*"),"Участвует","")</f>
        <v>Участвует</v>
      </c>
      <c r="AB84" s="15"/>
      <c r="AC84" s="15" t="str">
        <f>IF(COUNTIF('МО детально'!$BW:$BW,"*БУ «Клинический врачебно-физкультурный диспансер»*"),"Участвует","")</f>
        <v>Участвует</v>
      </c>
      <c r="AD84" s="15"/>
    </row>
    <row r="85" spans="1:30" ht="30" x14ac:dyDescent="0.2">
      <c r="A85" s="24">
        <v>79</v>
      </c>
      <c r="B85" s="35" t="s">
        <v>97</v>
      </c>
      <c r="C85" s="36" t="s">
        <v>193</v>
      </c>
      <c r="D85" s="37">
        <f t="shared" si="0"/>
        <v>10</v>
      </c>
      <c r="E85" s="24">
        <f t="shared" si="1"/>
        <v>0</v>
      </c>
      <c r="F85" s="24">
        <f t="shared" si="2"/>
        <v>2</v>
      </c>
      <c r="G85" s="38">
        <f t="shared" si="3"/>
        <v>2</v>
      </c>
      <c r="H85" s="24">
        <f t="shared" si="4"/>
        <v>5</v>
      </c>
      <c r="I85" s="24">
        <f t="shared" si="5"/>
        <v>1</v>
      </c>
      <c r="J85" s="24">
        <f t="shared" si="6"/>
        <v>0</v>
      </c>
      <c r="K85" s="10"/>
      <c r="L85" s="15" t="str">
        <f>IF(COUNTIF('МО детально'!$G:$G,"*БУ «Медицинский информационно-аналитический центр»*"),"Участвует","")</f>
        <v/>
      </c>
      <c r="M85" s="15" t="str">
        <f>IF(COUNTIF('МО детально'!$K:$K,"*БУ «Медицинский информационно-аналитический центр»*"),"Участвует","")</f>
        <v/>
      </c>
      <c r="N85" s="15" t="str">
        <f>IF(COUNTIF('МО детально'!$O:$O,"*БУ «Медицинский информационно-аналитический центр»*"),"Участвует","")</f>
        <v>Участвует</v>
      </c>
      <c r="O85" s="15" t="str">
        <f>IF(COUNTIF('МО детально'!$S:$S,"*БУ «Медицинский информационно-аналитический центр»*"),"Участвует","")</f>
        <v>Участвует</v>
      </c>
      <c r="P85" s="15"/>
      <c r="Q85" s="15" t="str">
        <f>IF(COUNTIF('МО детально'!$AA:$AA,"*БУ «Медицинский информационно-аналитический центр»*"),"Участвует","")</f>
        <v/>
      </c>
      <c r="R85" s="15" t="str">
        <f>IF(COUNTIF('МО детально'!$AE:$AE,"*БУ «Медицинский информационно-аналитический центр»*"),"Участвует","")</f>
        <v>Участвует</v>
      </c>
      <c r="S85" s="15" t="s">
        <v>205</v>
      </c>
      <c r="T85" s="15"/>
      <c r="U85" s="15" t="str">
        <f>IF(COUNTIF('МО детально'!$AQ:$AQ,"*БУ «Медицинский информационно-аналитический центр»*"),"Участвует","")</f>
        <v>Участвует</v>
      </c>
      <c r="V85" s="15" t="str">
        <f>IF(COUNTIF('МО детально'!$AU:$AU,"*БУ «Медицинский информационно-аналитический центр»*"),"Участвует","")</f>
        <v/>
      </c>
      <c r="W85" s="15" t="str">
        <f>IF(COUNTIF('МО детально'!$AY:$AY,"*БУ «Медицинский информационно-аналитический центр»*"),"Участвует","")</f>
        <v>Участвует</v>
      </c>
      <c r="X85" s="15" t="str">
        <f>IF(COUNTIF('МО детально'!$BC:$BC,"*БУ «Медицинский информационно-аналитический центр»*"),"Участвует","")</f>
        <v>Участвует</v>
      </c>
      <c r="Y85" s="15" t="str">
        <f>IF(COUNTIF('МО детально'!$BG:$BG,"*БУ «Медицинский информационно-аналитический центр»*"),"Участвует","")</f>
        <v>Участвует</v>
      </c>
      <c r="Z85" s="15" t="str">
        <f>IF(COUNTIF('МО детально'!$BK:$BK,"*БУ «Медицинский информационно-аналитический центр»*"),"Участвует","")</f>
        <v/>
      </c>
      <c r="AA85" s="15" t="str">
        <f>IF(COUNTIF('МО детально'!$BO:$BO,"*БУ «Белоярская районная больница»*"),"Участвует","")</f>
        <v>Участвует</v>
      </c>
      <c r="AB85" s="15"/>
      <c r="AC85" s="15" t="str">
        <f>IF(COUNTIF('МО детально'!$BW:$BW,"*БУ «Медицинский информационно-аналитический центр»*"),"Участвует","")</f>
        <v>Участвует</v>
      </c>
      <c r="AD85" s="15"/>
    </row>
    <row r="86" spans="1:30" ht="30" x14ac:dyDescent="0.2">
      <c r="A86" s="24">
        <v>80</v>
      </c>
      <c r="B86" s="35" t="s">
        <v>97</v>
      </c>
      <c r="C86" s="36" t="s">
        <v>133</v>
      </c>
      <c r="D86" s="37">
        <f t="shared" si="0"/>
        <v>18</v>
      </c>
      <c r="E86" s="24">
        <f t="shared" si="1"/>
        <v>1</v>
      </c>
      <c r="F86" s="24">
        <f t="shared" si="2"/>
        <v>4</v>
      </c>
      <c r="G86" s="38">
        <f t="shared" si="3"/>
        <v>3</v>
      </c>
      <c r="H86" s="24">
        <f t="shared" si="4"/>
        <v>7</v>
      </c>
      <c r="I86" s="24">
        <f t="shared" si="5"/>
        <v>2</v>
      </c>
      <c r="J86" s="24">
        <f t="shared" si="6"/>
        <v>1</v>
      </c>
      <c r="K86" s="10" t="s">
        <v>205</v>
      </c>
      <c r="L86" s="15" t="str">
        <f>IF(COUNTIF('МО детально'!$G:$G,"*БУ «Окружная клиническая больница»*"),"Участвует","")</f>
        <v>Участвует</v>
      </c>
      <c r="M86" s="15" t="str">
        <f>IF(COUNTIF('МО детально'!$K:$K,"*БУ «Окружная клиническая больница»*"),"Участвует","")</f>
        <v>Участвует</v>
      </c>
      <c r="N86" s="15" t="str">
        <f>IF(COUNTIF('МО детально'!$O:$O,"*БУ «Окружная клиническая больница»*"),"Участвует","")</f>
        <v>Участвует</v>
      </c>
      <c r="O86" s="15" t="str">
        <f>IF(COUNTIF('МО детально'!$S:$S,"*БУ «Окружная клиническая больница»*"),"Участвует","")</f>
        <v>Участвует</v>
      </c>
      <c r="P86" s="15" t="s">
        <v>205</v>
      </c>
      <c r="Q86" s="15" t="str">
        <f>IF(COUNTIF('МО детально'!$AA:$AA,"*БУ «Окружная клиническая больница»*"),"Участвует","")</f>
        <v/>
      </c>
      <c r="R86" s="15" t="str">
        <f>IF(COUNTIF('МО детально'!$AE:$AE,"*БУ «Окружная клиническая больница»*"),"Участвует","")</f>
        <v>Участвует</v>
      </c>
      <c r="S86" s="15" t="s">
        <v>205</v>
      </c>
      <c r="T86" s="15"/>
      <c r="U86" s="15" t="str">
        <f>IF(COUNTIF('МО детально'!$AQ:$AQ,"*БУ «Окружная клиническая больница»*"),"Участвует","")</f>
        <v>Участвует</v>
      </c>
      <c r="V86" s="15" t="str">
        <f>IF(COUNTIF('МО детально'!$AU:$AU,"*БУ «Окружная клиническая больница»*"),"Участвует","")</f>
        <v>Участвует</v>
      </c>
      <c r="W86" s="15" t="str">
        <f>IF(COUNTIF('МО детально'!$AY:$AY,"*БУ «Окружная клиническая больница»*"),"Участвует","")</f>
        <v>Участвует</v>
      </c>
      <c r="X86" s="15" t="str">
        <f>IF(COUNTIF('МО детально'!$BC:$BC,"*БУ «Окружная клиническая больница»*"),"Участвует","")</f>
        <v>Участвует</v>
      </c>
      <c r="Y86" s="15" t="str">
        <f>IF(COUNTIF('МО детально'!$BG:$BG,"*БУ «Окружная клиническая больница»*"),"Участвует","")</f>
        <v>Участвует</v>
      </c>
      <c r="Z86" s="15" t="str">
        <f>IF(COUNTIF('МО детально'!$BK:$BK,"*БУ «Окружная клиническая больница»*"),"Участвует","")</f>
        <v>Участвует</v>
      </c>
      <c r="AA86" s="15" t="str">
        <f>IF(COUNTIF('МО детально'!$BO:$BO,"*БУ «Белоярская районная больница»*"),"Участвует","")</f>
        <v>Участвует</v>
      </c>
      <c r="AB86" s="15" t="s">
        <v>205</v>
      </c>
      <c r="AC86" s="15" t="str">
        <f>IF(COUNTIF('МО детально'!$BW:$BW,"*БУ «Окружная клиническая больница»*"),"Участвует","")</f>
        <v>Участвует</v>
      </c>
      <c r="AD86" s="15" t="s">
        <v>205</v>
      </c>
    </row>
    <row r="87" spans="1:30" ht="30" x14ac:dyDescent="0.2">
      <c r="A87" s="24">
        <v>81</v>
      </c>
      <c r="B87" s="35" t="s">
        <v>97</v>
      </c>
      <c r="C87" s="36" t="s">
        <v>98</v>
      </c>
      <c r="D87" s="37">
        <f t="shared" si="0"/>
        <v>13</v>
      </c>
      <c r="E87" s="24">
        <f t="shared" si="1"/>
        <v>1</v>
      </c>
      <c r="F87" s="24">
        <f t="shared" si="2"/>
        <v>2</v>
      </c>
      <c r="G87" s="38">
        <f t="shared" si="3"/>
        <v>4</v>
      </c>
      <c r="H87" s="24">
        <f t="shared" si="4"/>
        <v>5</v>
      </c>
      <c r="I87" s="24">
        <f t="shared" si="5"/>
        <v>1</v>
      </c>
      <c r="J87" s="24">
        <f t="shared" si="6"/>
        <v>0</v>
      </c>
      <c r="K87" s="10" t="s">
        <v>205</v>
      </c>
      <c r="L87" s="15" t="str">
        <f>IF(COUNTIF('МО детально'!$G:$G,"*БУ «Окружной клинический лечебно-реабилитационный центр»*"),"Участвует","")</f>
        <v/>
      </c>
      <c r="M87" s="15" t="str">
        <f>IF(COUNTIF('МО детально'!$K:$K,"*БУ «Окружной клинический лечебно-реабилитационный центр»*"),"Участвует","")</f>
        <v/>
      </c>
      <c r="N87" s="15" t="str">
        <f>IF(COUNTIF('МО детально'!$O:$O,"*БУ «Окружной клинический лечебно-реабилитационный центр»*"),"Участвует","")</f>
        <v>Участвует</v>
      </c>
      <c r="O87" s="15" t="str">
        <f>IF(COUNTIF('МО детально'!$S:$S,"*БУ «Окружной клинический лечебно-реабилитационный центр»*"),"Участвует","")</f>
        <v>Участвует</v>
      </c>
      <c r="P87" s="15" t="s">
        <v>205</v>
      </c>
      <c r="Q87" s="15" t="str">
        <f>IF(COUNTIF('МО детально'!$AA:$AA,"*БУ «Окружной клинический лечебно-реабилитационный центр»*"),"Участвует","")</f>
        <v/>
      </c>
      <c r="R87" s="15" t="str">
        <f>IF(COUNTIF('МО детально'!$AE:$AE,"*БУ «Окружной клинический лечебно-реабилитационный центр»*"),"Участвует","")</f>
        <v>Участвует</v>
      </c>
      <c r="S87" s="15" t="s">
        <v>205</v>
      </c>
      <c r="T87" s="15" t="s">
        <v>205</v>
      </c>
      <c r="U87" s="15" t="str">
        <f>IF(COUNTIF('МО детально'!$AQ:$AQ,"*БУ «Окружной клинический лечебно-реабилитационный центр»*"),"Участвует","")</f>
        <v>Участвует</v>
      </c>
      <c r="V87" s="15" t="str">
        <f>IF(COUNTIF('МО детально'!$AU:$AU,"*БУ «Окружной клинический лечебно-реабилитационный центр»*"),"Участвует","")</f>
        <v/>
      </c>
      <c r="W87" s="15" t="str">
        <f>IF(COUNTIF('МО детально'!$AY:$AY,"*БУ «Окружной клинический лечебно-реабилитационный центр»*"),"Участвует","")</f>
        <v>Участвует</v>
      </c>
      <c r="X87" s="15" t="str">
        <f>IF(COUNTIF('МО детально'!$BC:$BC,"*БУ «Окружной клинический лечебно-реабилитационный центр»*"),"Участвует","")</f>
        <v>Участвует</v>
      </c>
      <c r="Y87" s="15" t="str">
        <f>IF(COUNTIF('МО детально'!$BG:$BG,"*БУ «Окружной клинический лечебно-реабилитационный центр»*"),"Участвует","")</f>
        <v>Участвует</v>
      </c>
      <c r="Z87" s="15" t="str">
        <f>IF(COUNTIF('МО детально'!$BK:$BK,"*БУ «Окружной клинический лечебно-реабилитационный центр»*"),"Участвует","")</f>
        <v/>
      </c>
      <c r="AA87" s="15" t="str">
        <f>IF(COUNTIF('МО детально'!$BO:$BO,"*БУ «Белоярская районная больница»*"),"Участвует","")</f>
        <v>Участвует</v>
      </c>
      <c r="AB87" s="15"/>
      <c r="AC87" s="15" t="str">
        <f>IF(COUNTIF('МО детально'!$BW:$BW,"*БУ «Окружной клинический лечебно-реабилитационный центр»*"),"Участвует","")</f>
        <v>Участвует</v>
      </c>
      <c r="AD87" s="15"/>
    </row>
    <row r="88" spans="1:30" ht="45" x14ac:dyDescent="0.2">
      <c r="A88" s="24">
        <v>82</v>
      </c>
      <c r="B88" s="35" t="s">
        <v>97</v>
      </c>
      <c r="C88" s="36" t="s">
        <v>186</v>
      </c>
      <c r="D88" s="37">
        <f t="shared" si="0"/>
        <v>14</v>
      </c>
      <c r="E88" s="24">
        <f t="shared" si="1"/>
        <v>1</v>
      </c>
      <c r="F88" s="24">
        <f t="shared" si="2"/>
        <v>2</v>
      </c>
      <c r="G88" s="38">
        <f t="shared" si="3"/>
        <v>3</v>
      </c>
      <c r="H88" s="24">
        <f t="shared" si="4"/>
        <v>6</v>
      </c>
      <c r="I88" s="24">
        <f t="shared" si="5"/>
        <v>2</v>
      </c>
      <c r="J88" s="24">
        <f t="shared" si="6"/>
        <v>0</v>
      </c>
      <c r="K88" s="10" t="s">
        <v>205</v>
      </c>
      <c r="L88" s="15" t="str">
        <f>IF(COUNTIF('МО детально'!$G:$G,"*БУ «Ханты-Мансийская городская клиническая станция скорой медицинской помощи»*"),"Участвует","")</f>
        <v/>
      </c>
      <c r="M88" s="15" t="str">
        <f>IF(COUNTIF('МО детально'!$K:$K,"*БУ «Ханты-Мансийская городская клиническая станция скорой медицинской помощи»*"),"Участвует","")</f>
        <v/>
      </c>
      <c r="N88" s="15" t="str">
        <f>IF(COUNTIF('МО детально'!$O:$O,"*БУ «Ханты-Мансийская городская клиническая станция скорой медицинской помощи»*"),"Участвует","")</f>
        <v>Участвует</v>
      </c>
      <c r="O88" s="15" t="str">
        <f>IF(COUNTIF('МО детально'!$S:$S,"*БУ «Ханты-Мансийская городская клиническая станция скорой медицинской помощи»*"),"Участвует","")</f>
        <v>Участвует</v>
      </c>
      <c r="P88" s="15" t="s">
        <v>205</v>
      </c>
      <c r="Q88" s="15" t="str">
        <f>IF(COUNTIF('МО детально'!$AA:$AA,"*БУ «Ханты-Мансийская городская клиническая станция скорой медицинской помощи»*"),"Участвует","")</f>
        <v/>
      </c>
      <c r="R88" s="15" t="str">
        <f>IF(COUNTIF('МО детально'!$AE:$AE,"*БУ «Ханты-Мансийская городская клиническая станция скорой медицинской помощи»*"),"Участвует","")</f>
        <v>Участвует</v>
      </c>
      <c r="S88" s="15" t="s">
        <v>205</v>
      </c>
      <c r="T88" s="15"/>
      <c r="U88" s="15" t="str">
        <f>IF(COUNTIF('МО детально'!$AQ:$AQ,"*БУ «Ханты-Мансийская городская клиническая станция скорой медицинской помощи»*"),"Участвует","")</f>
        <v>Участвует</v>
      </c>
      <c r="V88" s="15" t="str">
        <f>IF(COUNTIF('МО детально'!$AU:$AU,"*БУ «Ханты-Мансийская городская клиническая станция скорой медицинской помощи»*"),"Участвует","")</f>
        <v>Участвует</v>
      </c>
      <c r="W88" s="15" t="str">
        <f>IF(COUNTIF('МО детально'!$AY:$AY,"*БУ «Ханты-Мансийская городская клиническая станция скорой медицинской помощи»*"),"Участвует","")</f>
        <v>Участвует</v>
      </c>
      <c r="X88" s="15" t="str">
        <f>IF(COUNTIF('МО детально'!$BC:$BC,"*БУ «Ханты-Мансийская городская клиническая станция скорой медицинской помощи»*"),"Участвует","")</f>
        <v>Участвует</v>
      </c>
      <c r="Y88" s="15" t="str">
        <f>IF(COUNTIF('МО детально'!$BG:$BG,"*БУ «Ханты-Мансийская городская клиническая станция скорой медицинской помощи»*"),"Участвует","")</f>
        <v>Участвует</v>
      </c>
      <c r="Z88" s="15" t="str">
        <f>IF(COUNTIF('МО детально'!$BK:$BK,"*БУ «Ханты-Мансийская городская клиническая станция скорой медицинской помощи»*"),"Участвует","")</f>
        <v/>
      </c>
      <c r="AA88" s="15" t="str">
        <f>IF(COUNTIF('МО детально'!$BO:$BO,"*БУ «Белоярская районная больница»*"),"Участвует","")</f>
        <v>Участвует</v>
      </c>
      <c r="AB88" s="15" t="s">
        <v>205</v>
      </c>
      <c r="AC88" s="15" t="str">
        <f>IF(COUNTIF('МО детально'!$BW:$BW,"*БУ «Ханты-Мансийская городская клиническая станция скорой медицинской помощи»*"),"Участвует","")</f>
        <v>Участвует</v>
      </c>
      <c r="AD88" s="15"/>
    </row>
    <row r="89" spans="1:30" ht="45" x14ac:dyDescent="0.2">
      <c r="A89" s="24">
        <v>83</v>
      </c>
      <c r="B89" s="35" t="s">
        <v>97</v>
      </c>
      <c r="C89" s="36" t="s">
        <v>194</v>
      </c>
      <c r="D89" s="37">
        <f t="shared" si="0"/>
        <v>10</v>
      </c>
      <c r="E89" s="24">
        <f t="shared" si="1"/>
        <v>0</v>
      </c>
      <c r="F89" s="24">
        <f t="shared" si="2"/>
        <v>2</v>
      </c>
      <c r="G89" s="38">
        <f t="shared" si="3"/>
        <v>2</v>
      </c>
      <c r="H89" s="24">
        <f t="shared" si="4"/>
        <v>5</v>
      </c>
      <c r="I89" s="24">
        <f t="shared" si="5"/>
        <v>1</v>
      </c>
      <c r="J89" s="24">
        <f t="shared" si="6"/>
        <v>0</v>
      </c>
      <c r="K89" s="10"/>
      <c r="L89" s="15" t="str">
        <f>IF(COUNTIF('МО детально'!$G:$G,"*БУ «Ханты-Мансийская клиническая психоневрологическая больница»*"),"Участвует","")</f>
        <v/>
      </c>
      <c r="M89" s="15" t="str">
        <f>IF(COUNTIF('МО детально'!$K:$K,"*БУ «Ханты-Мансийская клиническая психоневрологическая больница»*"),"Участвует","")</f>
        <v/>
      </c>
      <c r="N89" s="15" t="str">
        <f>IF(COUNTIF('МО детально'!$O:$O,"*БУ «Ханты-Мансийская клиническая психоневрологическая больница»*"),"Участвует","")</f>
        <v>Участвует</v>
      </c>
      <c r="O89" s="15" t="str">
        <f>IF(COUNTIF('МО детально'!$S:$S,"*БУ «Ханты-Мансийская клиническая психоневрологическая больница»*"),"Участвует","")</f>
        <v>Участвует</v>
      </c>
      <c r="P89" s="15"/>
      <c r="Q89" s="15" t="str">
        <f>IF(COUNTIF('МО детально'!$AA:$AA,"*БУ «Ханты-Мансийская клиническая психоневрологическая больница»*"),"Участвует","")</f>
        <v/>
      </c>
      <c r="R89" s="15" t="str">
        <f>IF(COUNTIF('МО детально'!$AE:$AE,"*БУ «Ханты-Мансийская клиническая психоневрологическая больница»*"),"Участвует","")</f>
        <v>Участвует</v>
      </c>
      <c r="S89" s="15" t="s">
        <v>205</v>
      </c>
      <c r="T89" s="15"/>
      <c r="U89" s="15" t="str">
        <f>IF(COUNTIF('МО детально'!$AQ:$AQ,"*БУ «Ханты-Мансийская клиническая психоневрологическая больница»*"),"Участвует","")</f>
        <v>Участвует</v>
      </c>
      <c r="V89" s="15" t="str">
        <f>IF(COUNTIF('МО детально'!$AU:$AU,"*БУ «Ханты-Мансийская клиническая психоневрологическая больница»*"),"Участвует","")</f>
        <v/>
      </c>
      <c r="W89" s="15" t="str">
        <f>IF(COUNTIF('МО детально'!$AY:$AY,"*БУ «Ханты-Мансийская клиническая психоневрологическая больница»*"),"Участвует","")</f>
        <v>Участвует</v>
      </c>
      <c r="X89" s="15" t="str">
        <f>IF(COUNTIF('МО детально'!$BC:$BC,"*БУ «Ханты-Мансийская клиническая психоневрологическая больница»*"),"Участвует","")</f>
        <v>Участвует</v>
      </c>
      <c r="Y89" s="15" t="str">
        <f>IF(COUNTIF('МО детально'!$BG:$BG,"*БУ «Ханты-Мансийская клиническая психоневрологическая больница»*"),"Участвует","")</f>
        <v>Участвует</v>
      </c>
      <c r="Z89" s="15" t="str">
        <f>IF(COUNTIF('МО детально'!$BK:$BK,"*БУ «Ханты-Мансийская клиническая психоневрологическая больница»*"),"Участвует","")</f>
        <v/>
      </c>
      <c r="AA89" s="15" t="str">
        <f>IF(COUNTIF('МО детально'!$BO:$BO,"*БУ «Белоярская районная больница»*"),"Участвует","")</f>
        <v>Участвует</v>
      </c>
      <c r="AB89" s="15"/>
      <c r="AC89" s="15" t="str">
        <f>IF(COUNTIF('МО детально'!$BW:$BW,"*БУ «Ханты-Мансийская клиническая психоневрологическая больница»*"),"Участвует","")</f>
        <v>Участвует</v>
      </c>
      <c r="AD89" s="15"/>
    </row>
    <row r="90" spans="1:30" ht="45" x14ac:dyDescent="0.2">
      <c r="A90" s="24">
        <v>84</v>
      </c>
      <c r="B90" s="35" t="s">
        <v>97</v>
      </c>
      <c r="C90" s="36" t="s">
        <v>183</v>
      </c>
      <c r="D90" s="37">
        <f t="shared" si="0"/>
        <v>14</v>
      </c>
      <c r="E90" s="24">
        <f t="shared" si="1"/>
        <v>0</v>
      </c>
      <c r="F90" s="24">
        <f t="shared" si="2"/>
        <v>2</v>
      </c>
      <c r="G90" s="38">
        <f t="shared" si="3"/>
        <v>3</v>
      </c>
      <c r="H90" s="24">
        <f t="shared" si="4"/>
        <v>6</v>
      </c>
      <c r="I90" s="24">
        <f t="shared" si="5"/>
        <v>2</v>
      </c>
      <c r="J90" s="24">
        <f t="shared" si="6"/>
        <v>1</v>
      </c>
      <c r="K90" s="10"/>
      <c r="L90" s="15" t="str">
        <f>IF(COUNTIF('МО детально'!$G:$G,"*БУ «Ханты-Мансийская клиническая стоматологическая поликлиника»*"),"Участвует","")</f>
        <v/>
      </c>
      <c r="M90" s="15" t="str">
        <f>IF(COUNTIF('МО детально'!$K:$K,"*БУ «Ханты-Мансийская клиническая стоматологическая поликлиника»*"),"Участвует","")</f>
        <v/>
      </c>
      <c r="N90" s="15" t="str">
        <f>IF(COUNTIF('МО детально'!$O:$O,"*БУ «Ханты-Мансийская клиническая стоматологическая поликлиника»*"),"Участвует","")</f>
        <v>Участвует</v>
      </c>
      <c r="O90" s="15" t="str">
        <f>IF(COUNTIF('МО детально'!$S:$S,"*БУ «Ханты-Мансийская клиническая стоматологическая поликлиника»*"),"Участвует","")</f>
        <v>Участвует</v>
      </c>
      <c r="P90" s="15" t="s">
        <v>205</v>
      </c>
      <c r="Q90" s="15" t="str">
        <f>IF(COUNTIF('МО детально'!$AA:$AA,"*БУ «Ханты-Мансийская клиническая стоматологическая поликлиника»*"),"Участвует","")</f>
        <v/>
      </c>
      <c r="R90" s="15" t="str">
        <f>IF(COUNTIF('МО детально'!$AE:$AE,"*БУ «Ханты-Мансийская клиническая стоматологическая поликлиника»*"),"Участвует","")</f>
        <v>Участвует</v>
      </c>
      <c r="S90" s="15" t="s">
        <v>205</v>
      </c>
      <c r="T90" s="15"/>
      <c r="U90" s="15" t="str">
        <f>IF(COUNTIF('МО детально'!$AQ:$AQ,"*БУ «Ханты-Мансийская клиническая стоматологическая поликлиника»*"),"Участвует","")</f>
        <v>Участвует</v>
      </c>
      <c r="V90" s="15" t="str">
        <f>IF(COUNTIF('МО детально'!$AU:$AU,"*БУ «Ханты-Мансийская клиническая стоматологическая поликлиника»*"),"Участвует","")</f>
        <v>Участвует</v>
      </c>
      <c r="W90" s="15" t="str">
        <f>IF(COUNTIF('МО детально'!$AY:$AY,"*БУ «Ханты-Мансийская клиническая стоматологическая поликлиника»*"),"Участвует","")</f>
        <v>Участвует</v>
      </c>
      <c r="X90" s="15" t="str">
        <f>IF(COUNTIF('МО детально'!$BC:$BC,"*БУ «Ханты-Мансийская клиническая стоматологическая поликлиника»*"),"Участвует","")</f>
        <v>Участвует</v>
      </c>
      <c r="Y90" s="15" t="str">
        <f>IF(COUNTIF('МО детально'!$BG:$BG,"*БУ «Ханты-Мансийская клиническая стоматологическая поликлиника»*"),"Участвует","")</f>
        <v>Участвует</v>
      </c>
      <c r="Z90" s="15" t="str">
        <f>IF(COUNTIF('МО детально'!$BK:$BK,"*БУ «Ханты-Мансийская клиническая стоматологическая поликлиника»*"),"Участвует","")</f>
        <v/>
      </c>
      <c r="AA90" s="15" t="str">
        <f>IF(COUNTIF('МО детально'!$BO:$BO,"*БУ «Белоярская районная больница»*"),"Участвует","")</f>
        <v>Участвует</v>
      </c>
      <c r="AB90" s="15" t="s">
        <v>205</v>
      </c>
      <c r="AC90" s="15" t="str">
        <f>IF(COUNTIF('МО детально'!$BW:$BW,"*БУ «Ханты-Мансийская клиническая стоматологическая поликлиника»*"),"Участвует","")</f>
        <v>Участвует</v>
      </c>
      <c r="AD90" s="15" t="s">
        <v>205</v>
      </c>
    </row>
    <row r="91" spans="1:30" ht="45" x14ac:dyDescent="0.2">
      <c r="A91" s="24">
        <v>85</v>
      </c>
      <c r="B91" s="35" t="s">
        <v>97</v>
      </c>
      <c r="C91" s="36" t="s">
        <v>174</v>
      </c>
      <c r="D91" s="37">
        <f t="shared" si="0"/>
        <v>11</v>
      </c>
      <c r="E91" s="24">
        <f t="shared" si="1"/>
        <v>0</v>
      </c>
      <c r="F91" s="24">
        <f t="shared" si="2"/>
        <v>2</v>
      </c>
      <c r="G91" s="38">
        <f t="shared" si="3"/>
        <v>2</v>
      </c>
      <c r="H91" s="24">
        <f t="shared" si="4"/>
        <v>6</v>
      </c>
      <c r="I91" s="24">
        <f t="shared" si="5"/>
        <v>1</v>
      </c>
      <c r="J91" s="24">
        <f t="shared" si="6"/>
        <v>0</v>
      </c>
      <c r="K91" s="10"/>
      <c r="L91" s="15" t="str">
        <f>IF(COUNTIF('МО детально'!$G:$G,"*БУ «Ханты-Мансийский клинический кожно-венерологический диспансер»*"),"Участвует","")</f>
        <v/>
      </c>
      <c r="M91" s="15" t="str">
        <f>IF(COUNTIF('МО детально'!$K:$K,"*БУ «Ханты-Мансийский клинический кожно-венерологический диспансер»*"),"Участвует","")</f>
        <v/>
      </c>
      <c r="N91" s="15" t="str">
        <f>IF(COUNTIF('МО детально'!$O:$O,"*БУ «Ханты-Мансийский клинический кожно-венерологический диспансер»*"),"Участвует","")</f>
        <v>Участвует</v>
      </c>
      <c r="O91" s="15" t="str">
        <f>IF(COUNTIF('МО детально'!$S:$S,"*БУ «Ханты-Мансийский клинический кожно-венерологический диспансер»*"),"Участвует","")</f>
        <v>Участвует</v>
      </c>
      <c r="P91" s="15"/>
      <c r="Q91" s="15" t="str">
        <f>IF(COUNTIF('МО детально'!$AA:$AA,"*БУ «Ханты-Мансийский клинический кожно-венерологический диспансер»*"),"Участвует","")</f>
        <v/>
      </c>
      <c r="R91" s="15" t="str">
        <f>IF(COUNTIF('МО детально'!$AE:$AE,"*БУ «Ханты-Мансийский клинический кожно-венерологический диспансер»*"),"Участвует","")</f>
        <v>Участвует</v>
      </c>
      <c r="S91" s="15" t="s">
        <v>205</v>
      </c>
      <c r="T91" s="15"/>
      <c r="U91" s="15" t="str">
        <f>IF(COUNTIF('МО детально'!$AQ:$AQ,"*БУ «Ханты-Мансийский клинический кожно-венерологический диспансер»*"),"Участвует","")</f>
        <v>Участвует</v>
      </c>
      <c r="V91" s="15" t="str">
        <f>IF(COUNTIF('МО детально'!$AU:$AU,"*БУ «Ханты-Мансийский клинический кожно-венерологический диспансер»*"),"Участвует","")</f>
        <v/>
      </c>
      <c r="W91" s="15" t="str">
        <f>IF(COUNTIF('МО детально'!$AY:$AY,"*БУ «Ханты-Мансийский клинический кожно-венерологический диспансер»*"),"Участвует","")</f>
        <v>Участвует</v>
      </c>
      <c r="X91" s="15" t="str">
        <f>IF(COUNTIF('МО детально'!$BC:$BC,"*БУ «Ханты-Мансийский клинический кожно-венерологический диспансер»*"),"Участвует","")</f>
        <v>Участвует</v>
      </c>
      <c r="Y91" s="15" t="str">
        <f>IF(COUNTIF('МО детально'!$BG:$BG,"*БУ «Ханты-Мансийский клинический кожно-венерологический диспансер»*"),"Участвует","")</f>
        <v>Участвует</v>
      </c>
      <c r="Z91" s="15" t="str">
        <f>IF(COUNTIF('МО детально'!$BK:$BK,"*БУ «Ханты-Мансийский клинический кожно-венерологический диспансер»*"),"Участвует","")</f>
        <v>Участвует</v>
      </c>
      <c r="AA91" s="15" t="str">
        <f>IF(COUNTIF('МО детально'!$BO:$BO,"*БУ «Белоярская районная больница»*"),"Участвует","")</f>
        <v>Участвует</v>
      </c>
      <c r="AB91" s="15"/>
      <c r="AC91" s="15" t="str">
        <f>IF(COUNTIF('МО детально'!$BW:$BW,"*БУ «Ханты-Мансийский клинический кожно-венерологический диспансер»*"),"Участвует","")</f>
        <v>Участвует</v>
      </c>
      <c r="AD91" s="15"/>
    </row>
    <row r="92" spans="1:30" ht="45" x14ac:dyDescent="0.2">
      <c r="A92" s="24">
        <v>86</v>
      </c>
      <c r="B92" s="35" t="s">
        <v>97</v>
      </c>
      <c r="C92" s="36" t="s">
        <v>195</v>
      </c>
      <c r="D92" s="37">
        <f t="shared" si="0"/>
        <v>10</v>
      </c>
      <c r="E92" s="24">
        <f t="shared" si="1"/>
        <v>0</v>
      </c>
      <c r="F92" s="24">
        <f t="shared" si="2"/>
        <v>2</v>
      </c>
      <c r="G92" s="38">
        <f t="shared" si="3"/>
        <v>2</v>
      </c>
      <c r="H92" s="24">
        <f t="shared" si="4"/>
        <v>5</v>
      </c>
      <c r="I92" s="24">
        <f t="shared" si="5"/>
        <v>1</v>
      </c>
      <c r="J92" s="24">
        <f t="shared" si="6"/>
        <v>0</v>
      </c>
      <c r="K92" s="10"/>
      <c r="L92" s="15" t="str">
        <f>IF(COUNTIF('МО детально'!$G:$G,"*БУ «Центр общественного здоровья и медицинской профилактики»*"),"Участвует","")</f>
        <v/>
      </c>
      <c r="M92" s="15" t="str">
        <f>IF(COUNTIF('МО детально'!$K:$K,"*БУ «Центр общественного здоровья и медицинской профилактики»*"),"Участвует","")</f>
        <v/>
      </c>
      <c r="N92" s="15" t="str">
        <f>IF(COUNTIF('МО детально'!$O:$O,"*БУ «Центр общественного здоровья и медицинской профилактики»*"),"Участвует","")</f>
        <v>Участвует</v>
      </c>
      <c r="O92" s="15" t="str">
        <f>IF(COUNTIF('МО детально'!$S:$S,"*БУ «Центр общественного здоровья и медицинской профилактики»*"),"Участвует","")</f>
        <v>Участвует</v>
      </c>
      <c r="P92" s="15"/>
      <c r="Q92" s="15" t="str">
        <f>IF(COUNTIF('МО детально'!$AA:$AA,"*БУ «Центр общественного здоровья и медицинской профилактики»*"),"Участвует","")</f>
        <v/>
      </c>
      <c r="R92" s="15" t="str">
        <f>IF(COUNTIF('МО детально'!$AE:$AE,"*БУ «Центр общественного здоровья и медицинской профилактики»*"),"Участвует","")</f>
        <v>Участвует</v>
      </c>
      <c r="S92" s="15" t="s">
        <v>205</v>
      </c>
      <c r="T92" s="15"/>
      <c r="U92" s="15" t="str">
        <f>IF(COUNTIF('МО детально'!$AQ:$AQ,"*БУ «Центр общественного здоровья и медицинской профилактики»*"),"Участвует","")</f>
        <v>Участвует</v>
      </c>
      <c r="V92" s="15" t="str">
        <f>IF(COUNTIF('МО детально'!$AU:$AU,"*БУ «Центр общественного здоровья и медицинской профилактики»*"),"Участвует","")</f>
        <v/>
      </c>
      <c r="W92" s="15" t="str">
        <f>IF(COUNTIF('МО детально'!$AY:$AY,"*БУ «Центр общественного здоровья и медицинской профилактики»*"),"Участвует","")</f>
        <v>Участвует</v>
      </c>
      <c r="X92" s="15" t="str">
        <f>IF(COUNTIF('МО детально'!$BC:$BC,"*БУ «Центр общественного здоровья и медицинской профилактики»*"),"Участвует","")</f>
        <v>Участвует</v>
      </c>
      <c r="Y92" s="15" t="str">
        <f>IF(COUNTIF('МО детально'!$BG:$BG,"*БУ «Центр общественного здоровья и медицинской профилактики»*"),"Участвует","")</f>
        <v>Участвует</v>
      </c>
      <c r="Z92" s="15" t="str">
        <f>IF(COUNTIF('МО детально'!$BK:$BK,"*БУ «Центр общественного здоровья и медицинской профилактики»*"),"Участвует","")</f>
        <v/>
      </c>
      <c r="AA92" s="15" t="str">
        <f>IF(COUNTIF('МО детально'!$BO:$BO,"*БУ «Белоярская районная больница»*"),"Участвует","")</f>
        <v>Участвует</v>
      </c>
      <c r="AB92" s="15"/>
      <c r="AC92" s="15" t="str">
        <f>IF(COUNTIF('МО детально'!$BW:$BW,"*БУ «Центр общественного здоровья и медицинской профилактики»*"),"Участвует","")</f>
        <v>Участвует</v>
      </c>
      <c r="AD92" s="15"/>
    </row>
    <row r="93" spans="1:30" ht="30" x14ac:dyDescent="0.2">
      <c r="A93" s="24">
        <v>87</v>
      </c>
      <c r="B93" s="35" t="s">
        <v>97</v>
      </c>
      <c r="C93" s="36" t="s">
        <v>175</v>
      </c>
      <c r="D93" s="37">
        <f t="shared" si="0"/>
        <v>12</v>
      </c>
      <c r="E93" s="24">
        <f t="shared" si="1"/>
        <v>0</v>
      </c>
      <c r="F93" s="24">
        <f t="shared" si="2"/>
        <v>2</v>
      </c>
      <c r="G93" s="38">
        <f t="shared" si="3"/>
        <v>3</v>
      </c>
      <c r="H93" s="24">
        <f t="shared" si="4"/>
        <v>6</v>
      </c>
      <c r="I93" s="24">
        <f t="shared" si="5"/>
        <v>1</v>
      </c>
      <c r="J93" s="24">
        <f t="shared" si="6"/>
        <v>0</v>
      </c>
      <c r="K93" s="10"/>
      <c r="L93" s="15" t="str">
        <f>IF(COUNTIF('МО детально'!$G:$G,"*КУ «Бюро судебно-медицинской экспертизы»*"),"Участвует","")</f>
        <v/>
      </c>
      <c r="M93" s="15" t="str">
        <f>IF(COUNTIF('МО детально'!$K:$K,"*КУ «Бюро судебно-медицинской экспертизы»*"),"Участвует","")</f>
        <v/>
      </c>
      <c r="N93" s="15" t="str">
        <f>IF(COUNTIF('МО детально'!$O:$O,"*КУ «Бюро судебно-медицинской экспертизы»*"),"Участвует","")</f>
        <v>Участвует</v>
      </c>
      <c r="O93" s="15" t="str">
        <f>IF(COUNTIF('МО детально'!$S:$S,"*КУ «Бюро судебно-медицинской экспертизы»*"),"Участвует","")</f>
        <v>Участвует</v>
      </c>
      <c r="P93" s="15" t="s">
        <v>205</v>
      </c>
      <c r="Q93" s="15" t="str">
        <f>IF(COUNTIF('МО детально'!$AA:$AA,"*КУ «Бюро судебно-медицинской экспертизы»*"),"Участвует","")</f>
        <v/>
      </c>
      <c r="R93" s="15" t="str">
        <f>IF(COUNTIF('МО детально'!$AE:$AE,"*КУ «Бюро судебно-медицинской экспертизы»*"),"Участвует","")</f>
        <v>Участвует</v>
      </c>
      <c r="S93" s="15" t="s">
        <v>205</v>
      </c>
      <c r="T93" s="15"/>
      <c r="U93" s="15" t="str">
        <f>IF(COUNTIF('МО детально'!$AQ:$AQ,"*КУ «Бюро судебно-медицинской экспертизы»*"),"Участвует","")</f>
        <v>Участвует</v>
      </c>
      <c r="V93" s="15" t="str">
        <f>IF(COUNTIF('МО детально'!$AU:$AU,"*КУ «Бюро судебно-медицинской экспертизы»*"),"Участвует","")</f>
        <v/>
      </c>
      <c r="W93" s="15" t="str">
        <f>IF(COUNTIF('МО детально'!$AY:$AY,"*КУ «Бюро судебно-медицинской экспертизы»*"),"Участвует","")</f>
        <v>Участвует</v>
      </c>
      <c r="X93" s="15" t="str">
        <f>IF(COUNTIF('МО детально'!$BC:$BC,"*КУ «Бюро судебно-медицинской экспертизы»*"),"Участвует","")</f>
        <v>Участвует</v>
      </c>
      <c r="Y93" s="15" t="str">
        <f>IF(COUNTIF('МО детально'!$BG:$BG,"*КУ «Бюро судебно-медицинской экспертизы»*"),"Участвует","")</f>
        <v>Участвует</v>
      </c>
      <c r="Z93" s="15" t="str">
        <f>IF(COUNTIF('МО детально'!$BK:$BK,"*КУ «Бюро судебно-медицинской экспертизы»*"),"Участвует","")</f>
        <v>Участвует</v>
      </c>
      <c r="AA93" s="15" t="str">
        <f>IF(COUNTIF('МО детально'!$BO:$BO,"*БУ «Белоярская районная больница»*"),"Участвует","")</f>
        <v>Участвует</v>
      </c>
      <c r="AB93" s="15"/>
      <c r="AC93" s="15" t="str">
        <f>IF(COUNTIF('МО детально'!$BW:$BW,"*КУ «Бюро судебно-медицинской экспертизы»*"),"Участвует","")</f>
        <v>Участвует</v>
      </c>
      <c r="AD93" s="15"/>
    </row>
    <row r="94" spans="1:30" ht="45" x14ac:dyDescent="0.2">
      <c r="A94" s="24">
        <v>88</v>
      </c>
      <c r="B94" s="35" t="s">
        <v>97</v>
      </c>
      <c r="C94" s="36" t="s">
        <v>196</v>
      </c>
      <c r="D94" s="37">
        <f t="shared" si="0"/>
        <v>10</v>
      </c>
      <c r="E94" s="24">
        <f t="shared" si="1"/>
        <v>0</v>
      </c>
      <c r="F94" s="24">
        <f t="shared" si="2"/>
        <v>2</v>
      </c>
      <c r="G94" s="38">
        <f t="shared" si="3"/>
        <v>2</v>
      </c>
      <c r="H94" s="24">
        <f t="shared" si="4"/>
        <v>5</v>
      </c>
      <c r="I94" s="24">
        <f t="shared" si="5"/>
        <v>1</v>
      </c>
      <c r="J94" s="24">
        <f t="shared" si="6"/>
        <v>0</v>
      </c>
      <c r="K94" s="10"/>
      <c r="L94" s="15" t="str">
        <f>IF(COUNTIF('МО детально'!$G:$G,"*КУ «Детский противотуберкулезный санаторий им. Е.М. Сагандуковой»*"),"Участвует","")</f>
        <v/>
      </c>
      <c r="M94" s="15" t="str">
        <f>IF(COUNTIF('МО детально'!$K:$K,"*КУ «Детский противотуберкулезный санаторий им. Е.М. Сагандуковой»*"),"Участвует","")</f>
        <v/>
      </c>
      <c r="N94" s="15" t="str">
        <f>IF(COUNTIF('МО детально'!$O:$O,"*КУ «Детский противотуберкулезный санаторий им. Е.М. Сагандуковой»*"),"Участвует","")</f>
        <v>Участвует</v>
      </c>
      <c r="O94" s="15" t="str">
        <f>IF(COUNTIF('МО детально'!$S:$S,"*КУ «Детский противотуберкулезный санаторий им. Е.М. Сагандуковой»*"),"Участвует","")</f>
        <v>Участвует</v>
      </c>
      <c r="P94" s="15"/>
      <c r="Q94" s="15" t="str">
        <f>IF(COUNTIF('МО детально'!$AA:$AA,"*КУ «Детский противотуберкулезный санаторий им. Е.М. Сагандуковой»*"),"Участвует","")</f>
        <v/>
      </c>
      <c r="R94" s="15" t="str">
        <f>IF(COUNTIF('МО детально'!$AE:$AE,"*КУ «Детский противотуберкулезный санаторий им. Е.М. Сагандуковой»*"),"Участвует","")</f>
        <v>Участвует</v>
      </c>
      <c r="S94" s="15" t="s">
        <v>205</v>
      </c>
      <c r="T94" s="15"/>
      <c r="U94" s="15" t="str">
        <f>IF(COUNTIF('МО детально'!$AQ:$AQ,"*КУ «Детский противотуберкулезный санаторий им. Е.М. Сагандуковой»*"),"Участвует","")</f>
        <v>Участвует</v>
      </c>
      <c r="V94" s="15" t="str">
        <f>IF(COUNTIF('МО детально'!$AU:$AU,"*КУ «Детский противотуберкулезный санаторий им. Е.М. Сагандуковой»*"),"Участвует","")</f>
        <v/>
      </c>
      <c r="W94" s="15" t="str">
        <f>IF(COUNTIF('МО детально'!$AY:$AY,"*КУ «Детский противотуберкулезный санаторий им. Е.М. Сагандуковой»*"),"Участвует","")</f>
        <v>Участвует</v>
      </c>
      <c r="X94" s="15" t="str">
        <f>IF(COUNTIF('МО детально'!$BC:$BC,"*КУ «Детский противотуберкулезный санаторий им. Е.М. Сагандуковой»*"),"Участвует","")</f>
        <v>Участвует</v>
      </c>
      <c r="Y94" s="15" t="str">
        <f>IF(COUNTIF('МО детально'!$BG:$BG,"*КУ «Детский противотуберкулезный санаторий им. Е.М. Сагандуковой»*"),"Участвует","")</f>
        <v>Участвует</v>
      </c>
      <c r="Z94" s="15" t="str">
        <f>IF(COUNTIF('МО детально'!$BK:$BK,"*КУ «Детский противотуберкулезный санаторий им. Е.М. Сагандуковой»*"),"Участвует","")</f>
        <v/>
      </c>
      <c r="AA94" s="15" t="str">
        <f>IF(COUNTIF('МО детально'!$BO:$BO,"*БУ «Белоярская районная больница»*"),"Участвует","")</f>
        <v>Участвует</v>
      </c>
      <c r="AB94" s="15"/>
      <c r="AC94" s="15" t="str">
        <f>IF(COUNTIF('МО детально'!$BW:$BW,"*КУ «Детский противотуберкулезный санаторий им. Е.М. Сагандуковой»*"),"Участвует","")</f>
        <v>Участвует</v>
      </c>
      <c r="AD94" s="15"/>
    </row>
    <row r="95" spans="1:30" ht="45" x14ac:dyDescent="0.2">
      <c r="A95" s="24">
        <v>89</v>
      </c>
      <c r="B95" s="35" t="s">
        <v>97</v>
      </c>
      <c r="C95" s="36" t="s">
        <v>197</v>
      </c>
      <c r="D95" s="37">
        <f t="shared" si="0"/>
        <v>10</v>
      </c>
      <c r="E95" s="24">
        <f t="shared" si="1"/>
        <v>0</v>
      </c>
      <c r="F95" s="24">
        <f t="shared" si="2"/>
        <v>2</v>
      </c>
      <c r="G95" s="38">
        <f t="shared" si="3"/>
        <v>2</v>
      </c>
      <c r="H95" s="24">
        <f t="shared" si="4"/>
        <v>5</v>
      </c>
      <c r="I95" s="24">
        <f t="shared" si="5"/>
        <v>1</v>
      </c>
      <c r="J95" s="24">
        <f t="shared" si="6"/>
        <v>0</v>
      </c>
      <c r="K95" s="10"/>
      <c r="L95" s="15" t="str">
        <f>IF(COUNTIF('МО детально'!$G:$G,"*КУ «Ханты-Мансийский клинический противотуберкулезный диспансер»*"),"Участвует","")</f>
        <v/>
      </c>
      <c r="M95" s="15" t="str">
        <f>IF(COUNTIF('МО детально'!$K:$K,"*КУ «Ханты-Мансийский клинический противотуберкулезный диспансер»*"),"Участвует","")</f>
        <v/>
      </c>
      <c r="N95" s="15" t="str">
        <f>IF(COUNTIF('МО детально'!$O:$O,"*КУ «Ханты-Мансийский клинический противотуберкулезный диспансер»*"),"Участвует","")</f>
        <v>Участвует</v>
      </c>
      <c r="O95" s="15" t="str">
        <f>IF(COUNTIF('МО детально'!$S:$S,"*КУ «Ханты-Мансийский клинический противотуберкулезный диспансер»*"),"Участвует","")</f>
        <v>Участвует</v>
      </c>
      <c r="P95" s="15"/>
      <c r="Q95" s="15" t="str">
        <f>IF(COUNTIF('МО детально'!$AA:$AA,"*КУ «Ханты-Мансийский клинический противотуберкулезный диспансер»*"),"Участвует","")</f>
        <v/>
      </c>
      <c r="R95" s="15" t="str">
        <f>IF(COUNTIF('МО детально'!$AE:$AE,"*КУ «Ханты-Мансийский клинический противотуберкулезный диспансер»*"),"Участвует","")</f>
        <v>Участвует</v>
      </c>
      <c r="S95" s="15" t="s">
        <v>205</v>
      </c>
      <c r="T95" s="15"/>
      <c r="U95" s="15" t="str">
        <f>IF(COUNTIF('МО детально'!$AQ:$AQ,"*КУ «Ханты-Мансийский клинический противотуберкулезный диспансер»*"),"Участвует","")</f>
        <v>Участвует</v>
      </c>
      <c r="V95" s="15" t="str">
        <f>IF(COUNTIF('МО детально'!$AU:$AU,"*КУ «Ханты-Мансийский клинический противотуберкулезный диспансер»*"),"Участвует","")</f>
        <v/>
      </c>
      <c r="W95" s="15" t="str">
        <f>IF(COUNTIF('МО детально'!$AY:$AY,"*КУ «Ханты-Мансийский клинический противотуберкулезный диспансер»*"),"Участвует","")</f>
        <v>Участвует</v>
      </c>
      <c r="X95" s="15" t="str">
        <f>IF(COUNTIF('МО детально'!$BC:$BC,"*КУ «Ханты-Мансийский клинический противотуберкулезный диспансер»*"),"Участвует","")</f>
        <v>Участвует</v>
      </c>
      <c r="Y95" s="15" t="str">
        <f>IF(COUNTIF('МО детально'!$BG:$BG,"*КУ «Ханты-Мансийский клинический противотуберкулезный диспансер»*"),"Участвует","")</f>
        <v>Участвует</v>
      </c>
      <c r="Z95" s="15" t="str">
        <f>IF(COUNTIF('МО детально'!$BK:$BK,"*КУ «Ханты-Мансийский клинический противотуберкулезный диспансер»*"),"Участвует","")</f>
        <v/>
      </c>
      <c r="AA95" s="15" t="str">
        <f>IF(COUNTIF('МО детально'!$BO:$BO,"*БУ «Белоярская районная больница»*"),"Участвует","")</f>
        <v>Участвует</v>
      </c>
      <c r="AB95" s="15"/>
      <c r="AC95" s="15" t="str">
        <f>IF(COUNTIF('МО детально'!$BW:$BW,"*КУ «Ханты-Мансийский клинический противотуберкулезный диспансер»*"),"Участвует","")</f>
        <v>Участвует</v>
      </c>
      <c r="AD95" s="15"/>
    </row>
    <row r="96" spans="1:30" ht="30" x14ac:dyDescent="0.2">
      <c r="A96" s="24">
        <v>90</v>
      </c>
      <c r="B96" s="35" t="s">
        <v>97</v>
      </c>
      <c r="C96" s="36" t="s">
        <v>187</v>
      </c>
      <c r="D96" s="37">
        <f t="shared" si="0"/>
        <v>13</v>
      </c>
      <c r="E96" s="24">
        <f t="shared" si="1"/>
        <v>1</v>
      </c>
      <c r="F96" s="24">
        <f t="shared" si="2"/>
        <v>2</v>
      </c>
      <c r="G96" s="38">
        <f t="shared" si="3"/>
        <v>2</v>
      </c>
      <c r="H96" s="24">
        <f t="shared" si="4"/>
        <v>6</v>
      </c>
      <c r="I96" s="24">
        <f t="shared" si="5"/>
        <v>2</v>
      </c>
      <c r="J96" s="24">
        <f t="shared" si="6"/>
        <v>0</v>
      </c>
      <c r="K96" s="10" t="s">
        <v>205</v>
      </c>
      <c r="L96" s="15" t="str">
        <f>IF(COUNTIF('МО детально'!$G:$G,"*КУ «Центр медицины катастроф»*"),"Участвует","")</f>
        <v/>
      </c>
      <c r="M96" s="15" t="str">
        <f>IF(COUNTIF('МО детально'!$K:$K,"*КУ «Центр медицины катастроф»*"),"Участвует","")</f>
        <v/>
      </c>
      <c r="N96" s="15" t="str">
        <f>IF(COUNTIF('МО детально'!$O:$O,"*КУ «Центр медицины катастроф»*"),"Участвует","")</f>
        <v>Участвует</v>
      </c>
      <c r="O96" s="15" t="str">
        <f>IF(COUNTIF('МО детально'!$S:$S,"*КУ «Центр медицины катастроф»*"),"Участвует","")</f>
        <v>Участвует</v>
      </c>
      <c r="P96" s="15"/>
      <c r="Q96" s="15" t="str">
        <f>IF(COUNTIF('МО детально'!$AA:$AA,"*КУ «Центр медицины катастроф»*"),"Участвует","")</f>
        <v/>
      </c>
      <c r="R96" s="15" t="str">
        <f>IF(COUNTIF('МО детально'!$AE:$AE,"*КУ «Центр медицины катастроф»*"),"Участвует","")</f>
        <v>Участвует</v>
      </c>
      <c r="S96" s="15" t="s">
        <v>205</v>
      </c>
      <c r="T96" s="15"/>
      <c r="U96" s="15" t="str">
        <f>IF(COUNTIF('МО детально'!$AQ:$AQ,"*КУ «Центр медицины катастроф»*"),"Участвует","")</f>
        <v>Участвует</v>
      </c>
      <c r="V96" s="15" t="str">
        <f>IF(COUNTIF('МО детально'!$AU:$AU,"*КУ «Центр медицины катастроф»*"),"Участвует","")</f>
        <v>Участвует</v>
      </c>
      <c r="W96" s="15" t="str">
        <f>IF(COUNTIF('МО детально'!$AY:$AY,"*КУ «Центр медицины катастроф»*"),"Участвует","")</f>
        <v>Участвует</v>
      </c>
      <c r="X96" s="15" t="str">
        <f>IF(COUNTIF('МО детально'!$BC:$BC,"*КУ «Центр медицины катастроф»*"),"Участвует","")</f>
        <v>Участвует</v>
      </c>
      <c r="Y96" s="15" t="str">
        <f>IF(COUNTIF('МО детально'!$BG:$BG,"*КУ «Центр медицины катастроф»*"),"Участвует","")</f>
        <v>Участвует</v>
      </c>
      <c r="Z96" s="15" t="str">
        <f>IF(COUNTIF('МО детально'!$BK:$BK,"*КУ «Центр медицины катастроф»*"),"Участвует","")</f>
        <v/>
      </c>
      <c r="AA96" s="15" t="str">
        <f>IF(COUNTIF('МО детально'!$BO:$BO,"*БУ «Белоярская районная больница»*"),"Участвует","")</f>
        <v>Участвует</v>
      </c>
      <c r="AB96" s="15" t="s">
        <v>205</v>
      </c>
      <c r="AC96" s="15" t="str">
        <f>IF(COUNTIF('МО детально'!$BW:$BW,"*КУ «Центр медицины катастроф»*"),"Участвует","")</f>
        <v>Участвует</v>
      </c>
      <c r="AD96" s="15"/>
    </row>
    <row r="97" spans="1:30" ht="30" x14ac:dyDescent="0.2">
      <c r="A97" s="24">
        <v>91</v>
      </c>
      <c r="B97" s="35" t="s">
        <v>97</v>
      </c>
      <c r="C97" s="36" t="s">
        <v>176</v>
      </c>
      <c r="D97" s="37">
        <f t="shared" si="0"/>
        <v>12</v>
      </c>
      <c r="E97" s="24">
        <f t="shared" si="1"/>
        <v>0</v>
      </c>
      <c r="F97" s="24">
        <f t="shared" si="2"/>
        <v>2</v>
      </c>
      <c r="G97" s="38">
        <f t="shared" si="3"/>
        <v>3</v>
      </c>
      <c r="H97" s="24">
        <f t="shared" si="4"/>
        <v>6</v>
      </c>
      <c r="I97" s="24">
        <f t="shared" si="5"/>
        <v>1</v>
      </c>
      <c r="J97" s="24">
        <f t="shared" si="6"/>
        <v>0</v>
      </c>
      <c r="K97" s="10"/>
      <c r="L97" s="15" t="str">
        <f>IF(COUNTIF('МО детально'!$G:$G,"*КУ «Центр профилактики и борьбы со СПИД»*"),"Участвует","")</f>
        <v/>
      </c>
      <c r="M97" s="15" t="str">
        <f>IF(COUNTIF('МО детально'!$K:$K,"*КУ «Центр профилактики и борьбы со СПИД»*"),"Участвует","")</f>
        <v/>
      </c>
      <c r="N97" s="15" t="str">
        <f>IF(COUNTIF('МО детально'!$O:$O,"*КУ «Центр профилактики и борьбы со СПИД»*"),"Участвует","")</f>
        <v>Участвует</v>
      </c>
      <c r="O97" s="15" t="str">
        <f>IF(COUNTIF('МО детально'!$S:$S,"*КУ «Центр профилактики и борьбы со СПИД»*"),"Участвует","")</f>
        <v>Участвует</v>
      </c>
      <c r="P97" s="15" t="s">
        <v>205</v>
      </c>
      <c r="Q97" s="15" t="str">
        <f>IF(COUNTIF('МО детально'!$AA:$AA,"*КУ «Центр профилактики и борьбы со СПИД»*"),"Участвует","")</f>
        <v/>
      </c>
      <c r="R97" s="15" t="str">
        <f>IF(COUNTIF('МО детально'!$AE:$AE,"*КУ «Центр профилактики и борьбы со СПИД»*"),"Участвует","")</f>
        <v>Участвует</v>
      </c>
      <c r="S97" s="15" t="s">
        <v>205</v>
      </c>
      <c r="T97" s="15"/>
      <c r="U97" s="15" t="str">
        <f>IF(COUNTIF('МО детально'!$AQ:$AQ,"*КУ «Центр профилактики и борьбы со СПИД»*"),"Участвует","")</f>
        <v>Участвует</v>
      </c>
      <c r="V97" s="15" t="str">
        <f>IF(COUNTIF('МО детально'!$AU:$AU,"*КУ «Центр профилактики и борьбы со СПИД»*"),"Участвует","")</f>
        <v/>
      </c>
      <c r="W97" s="15" t="str">
        <f>IF(COUNTIF('МО детально'!$AY:$AY,"*КУ «Центр профилактики и борьбы со СПИД»*"),"Участвует","")</f>
        <v>Участвует</v>
      </c>
      <c r="X97" s="15" t="str">
        <f>IF(COUNTIF('МО детально'!$BC:$BC,"*КУ «Центр профилактики и борьбы со СПИД»*"),"Участвует","")</f>
        <v>Участвует</v>
      </c>
      <c r="Y97" s="15" t="str">
        <f>IF(COUNTIF('МО детально'!$BG:$BG,"*КУ «Центр профилактики и борьбы со СПИД»*"),"Участвует","")</f>
        <v>Участвует</v>
      </c>
      <c r="Z97" s="15" t="str">
        <f>IF(COUNTIF('МО детально'!$BK:$BK,"*КУ «Центр профилактики и борьбы со СПИД»*"),"Участвует","")</f>
        <v>Участвует</v>
      </c>
      <c r="AA97" s="15" t="str">
        <f>IF(COUNTIF('МО детально'!$BO:$BO,"*БУ «Белоярская районная больница»*"),"Участвует","")</f>
        <v>Участвует</v>
      </c>
      <c r="AB97" s="15"/>
      <c r="AC97" s="15" t="str">
        <f>IF(COUNTIF('МО детально'!$BW:$BW,"*КУ «Центр профилактики и борьбы со СПИД»*"),"Участвует","")</f>
        <v>Участвует</v>
      </c>
      <c r="AD97" s="15"/>
    </row>
    <row r="98" spans="1:30" ht="30" x14ac:dyDescent="0.2">
      <c r="A98" s="24">
        <v>92</v>
      </c>
      <c r="B98" s="35" t="s">
        <v>135</v>
      </c>
      <c r="C98" s="36" t="s">
        <v>136</v>
      </c>
      <c r="D98" s="37">
        <f t="shared" si="0"/>
        <v>18</v>
      </c>
      <c r="E98" s="24">
        <f t="shared" si="1"/>
        <v>1</v>
      </c>
      <c r="F98" s="24">
        <f t="shared" si="2"/>
        <v>4</v>
      </c>
      <c r="G98" s="38">
        <f t="shared" si="3"/>
        <v>3</v>
      </c>
      <c r="H98" s="24">
        <f t="shared" si="4"/>
        <v>7</v>
      </c>
      <c r="I98" s="24">
        <f t="shared" si="5"/>
        <v>2</v>
      </c>
      <c r="J98" s="24">
        <f t="shared" si="6"/>
        <v>1</v>
      </c>
      <c r="K98" s="10" t="s">
        <v>205</v>
      </c>
      <c r="L98" s="15" t="str">
        <f>IF(COUNTIF('МО детально'!$G:$G,"*БУ «Югорская городская больница»*"),"Участвует","")</f>
        <v>Участвует</v>
      </c>
      <c r="M98" s="15" t="str">
        <f>IF(COUNTIF('МО детально'!$K:$K,"*БУ «Югорская городская больница»*"),"Участвует","")</f>
        <v>Участвует</v>
      </c>
      <c r="N98" s="15" t="str">
        <f>IF(COUNTIF('МО детально'!$O:$O,"*БУ «Югорская городская больница»*"),"Участвует","")</f>
        <v>Участвует</v>
      </c>
      <c r="O98" s="15" t="str">
        <f>IF(COUNTIF('МО детально'!$S:$S,"*БУ «Югорская городская больница»*"),"Участвует","")</f>
        <v>Участвует</v>
      </c>
      <c r="P98" s="15" t="s">
        <v>205</v>
      </c>
      <c r="Q98" s="15" t="str">
        <f>IF(COUNTIF('МО детально'!$AA:$AA,"*БУ «Югорская городская больница»*"),"Участвует","")</f>
        <v/>
      </c>
      <c r="R98" s="15" t="str">
        <f>IF(COUNTIF('МО детально'!$AE:$AE,"*БУ «Югорская городская больница»*"),"Участвует","")</f>
        <v>Участвует</v>
      </c>
      <c r="S98" s="15" t="s">
        <v>205</v>
      </c>
      <c r="T98" s="15"/>
      <c r="U98" s="15" t="str">
        <f>IF(COUNTIF('МО детально'!$AQ:$AQ,"*БУ «Югорская городская больница»*"),"Участвует","")</f>
        <v>Участвует</v>
      </c>
      <c r="V98" s="15" t="str">
        <f>IF(COUNTIF('МО детально'!$AU:$AU,"*БУ «Югорская городская больница»*"),"Участвует","")</f>
        <v>Участвует</v>
      </c>
      <c r="W98" s="15" t="str">
        <f>IF(COUNTIF('МО детально'!$AY:$AY,"*БУ «Югорская городская больница»*"),"Участвует","")</f>
        <v>Участвует</v>
      </c>
      <c r="X98" s="15" t="str">
        <f>IF(COUNTIF('МО детально'!$BC:$BC,"*БУ «Югорская городская больница»*"),"Участвует","")</f>
        <v>Участвует</v>
      </c>
      <c r="Y98" s="15" t="str">
        <f>IF(COUNTIF('МО детально'!$BG:$BG,"*БУ «Югорская городская больница»*"),"Участвует","")</f>
        <v>Участвует</v>
      </c>
      <c r="Z98" s="15" t="str">
        <f>IF(COUNTIF('МО детально'!$BK:$BK,"*БУ «Югорская городская больница»*"),"Участвует","")</f>
        <v>Участвует</v>
      </c>
      <c r="AA98" s="15" t="str">
        <f>IF(COUNTIF('МО детально'!$BO:$BO,"*БУ «Белоярская районная больница»*"),"Участвует","")</f>
        <v>Участвует</v>
      </c>
      <c r="AB98" s="15" t="s">
        <v>205</v>
      </c>
      <c r="AC98" s="15" t="str">
        <f>IF(COUNTIF('МО детально'!$BW:$BW,"*БУ «Югорская городская больница»*"),"Участвует","")</f>
        <v>Участвует</v>
      </c>
      <c r="AD98" s="15" t="s">
        <v>205</v>
      </c>
    </row>
    <row r="99" spans="1:30" ht="45" customHeight="1" x14ac:dyDescent="0.2">
      <c r="A99" s="61" t="s">
        <v>206</v>
      </c>
      <c r="B99" s="56"/>
      <c r="C99" s="62"/>
      <c r="D99" s="39">
        <f t="shared" ref="D99:J99" si="7">COUNTIF(D7:D98,"&gt;0")</f>
        <v>92</v>
      </c>
      <c r="E99" s="40">
        <f t="shared" si="7"/>
        <v>56</v>
      </c>
      <c r="F99" s="40">
        <f t="shared" si="7"/>
        <v>89</v>
      </c>
      <c r="G99" s="40">
        <f t="shared" si="7"/>
        <v>92</v>
      </c>
      <c r="H99" s="40">
        <f t="shared" si="7"/>
        <v>92</v>
      </c>
      <c r="I99" s="40">
        <f t="shared" si="7"/>
        <v>90</v>
      </c>
      <c r="J99" s="40">
        <f t="shared" si="7"/>
        <v>48</v>
      </c>
      <c r="K99" s="41">
        <f t="shared" ref="K99:AD99" si="8">COUNTIF(K7:K98,"Участвует")</f>
        <v>56</v>
      </c>
      <c r="L99" s="42">
        <f t="shared" si="8"/>
        <v>16</v>
      </c>
      <c r="M99" s="42">
        <f t="shared" si="8"/>
        <v>34</v>
      </c>
      <c r="N99" s="42">
        <f t="shared" si="8"/>
        <v>89</v>
      </c>
      <c r="O99" s="42">
        <f t="shared" si="8"/>
        <v>89</v>
      </c>
      <c r="P99" s="42">
        <f t="shared" si="8"/>
        <v>71</v>
      </c>
      <c r="Q99" s="42">
        <f t="shared" si="8"/>
        <v>9</v>
      </c>
      <c r="R99" s="42">
        <f t="shared" si="8"/>
        <v>89</v>
      </c>
      <c r="S99" s="42">
        <f t="shared" si="8"/>
        <v>92</v>
      </c>
      <c r="T99" s="42">
        <f t="shared" si="8"/>
        <v>3</v>
      </c>
      <c r="U99" s="42">
        <f t="shared" si="8"/>
        <v>89</v>
      </c>
      <c r="V99" s="42">
        <f t="shared" si="8"/>
        <v>55</v>
      </c>
      <c r="W99" s="42">
        <f t="shared" si="8"/>
        <v>89</v>
      </c>
      <c r="X99" s="42">
        <f t="shared" si="8"/>
        <v>89</v>
      </c>
      <c r="Y99" s="42">
        <f t="shared" si="8"/>
        <v>89</v>
      </c>
      <c r="Z99" s="42">
        <f t="shared" si="8"/>
        <v>42</v>
      </c>
      <c r="AA99" s="42">
        <f t="shared" si="8"/>
        <v>92</v>
      </c>
      <c r="AB99" s="42">
        <f t="shared" si="8"/>
        <v>56</v>
      </c>
      <c r="AC99" s="42">
        <f t="shared" si="8"/>
        <v>89</v>
      </c>
      <c r="AD99" s="42">
        <f t="shared" si="8"/>
        <v>48</v>
      </c>
    </row>
    <row r="100" spans="1:30" ht="15"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row>
    <row r="101" spans="1:30" ht="15"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row>
    <row r="102" spans="1:30" ht="15"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row>
    <row r="103" spans="1:30" ht="15"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row>
    <row r="104" spans="1:30" ht="15"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row>
    <row r="105" spans="1:30" ht="15"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row>
    <row r="106" spans="1:30" ht="15"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row>
    <row r="107" spans="1:30" ht="15"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row>
    <row r="108" spans="1:30" ht="15"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row>
    <row r="109" spans="1:30" ht="15"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row>
    <row r="110" spans="1:30" ht="15"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row>
    <row r="111" spans="1:30" ht="15"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row>
    <row r="112" spans="1:30" ht="15"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row>
    <row r="113" spans="1:30" ht="15"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row>
    <row r="114" spans="1:30" ht="15"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row>
    <row r="115" spans="1:30" ht="15"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row>
    <row r="116" spans="1:30" ht="15"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row>
    <row r="117" spans="1:30" ht="15"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row>
    <row r="118" spans="1:30" ht="15"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row>
    <row r="119" spans="1:30" ht="15"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row>
    <row r="120" spans="1:30" ht="15"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row>
    <row r="121" spans="1:30" ht="15"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row>
    <row r="122" spans="1:30" ht="15"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row>
    <row r="123" spans="1:30" ht="15"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row>
    <row r="124" spans="1:30" ht="15"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row>
    <row r="125" spans="1:30" ht="15"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row>
    <row r="126" spans="1:30" ht="15"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row>
    <row r="127" spans="1:30" ht="15"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row>
    <row r="128" spans="1:30" ht="15"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row>
    <row r="129" spans="1:30" ht="15"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row>
    <row r="130" spans="1:30" ht="15"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row>
    <row r="131" spans="1:30" ht="15"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row>
    <row r="132" spans="1:30" ht="15"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row>
    <row r="133" spans="1:30" ht="15"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row>
    <row r="134" spans="1:30" ht="15"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row>
    <row r="135" spans="1:30" ht="15"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row>
    <row r="136" spans="1:30" ht="15"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row>
    <row r="137" spans="1:30" ht="15"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row>
    <row r="138" spans="1:30" ht="15"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row>
    <row r="139" spans="1:30" ht="15"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row>
    <row r="140" spans="1:30" ht="15"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row>
    <row r="141" spans="1:30" ht="15"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row>
    <row r="142" spans="1:30" ht="15"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row>
    <row r="143" spans="1:30" ht="15"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row>
    <row r="144" spans="1:30" ht="15"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row>
    <row r="145" spans="1:30" ht="15"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row>
    <row r="146" spans="1:30" ht="15"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row>
    <row r="147" spans="1:30" ht="15"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row>
    <row r="148" spans="1:30" ht="15"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row>
    <row r="149" spans="1:30" ht="15"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row>
    <row r="150" spans="1:30" ht="15"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row>
    <row r="151" spans="1:30" ht="15"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row>
    <row r="152" spans="1:30" ht="15"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row>
    <row r="153" spans="1:30" ht="15"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row>
    <row r="154" spans="1:30" ht="15"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row>
    <row r="155" spans="1:30" ht="15"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row>
    <row r="156" spans="1:30" ht="15"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row>
    <row r="157" spans="1:30" ht="15"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row>
    <row r="158" spans="1:30" ht="15"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row>
    <row r="159" spans="1:30" ht="15"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row>
    <row r="160" spans="1:30" ht="15"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row>
    <row r="161" spans="1:30" ht="15"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row>
    <row r="162" spans="1:30" ht="15"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row>
    <row r="163" spans="1:30" ht="15"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row>
    <row r="164" spans="1:30" ht="15"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row>
    <row r="165" spans="1:30" ht="15"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row>
    <row r="166" spans="1:30" ht="15"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row>
    <row r="167" spans="1:30" ht="15"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row>
    <row r="168" spans="1:30" ht="15"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row>
    <row r="169" spans="1:30" ht="15"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row>
    <row r="170" spans="1:30" ht="15"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row>
    <row r="171" spans="1:30" ht="15"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row>
    <row r="172" spans="1:30" ht="15"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row>
    <row r="173" spans="1:30" ht="15"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row>
    <row r="174" spans="1:30" ht="15"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row>
    <row r="175" spans="1:30" ht="15"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row>
    <row r="176" spans="1:30" ht="15"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row>
    <row r="177" spans="1:30" ht="15"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row>
    <row r="178" spans="1:30" ht="15"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row>
    <row r="179" spans="1:30" ht="15"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row>
    <row r="180" spans="1:30" ht="15"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row>
    <row r="181" spans="1:30" ht="15"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row>
    <row r="182" spans="1:30" ht="15"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row>
    <row r="183" spans="1:30" ht="15"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row>
    <row r="184" spans="1:30" ht="15"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row>
    <row r="185" spans="1:30" ht="15"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row>
    <row r="186" spans="1:30" ht="15"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row>
    <row r="187" spans="1:30" ht="15"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row>
    <row r="188" spans="1:30" ht="15"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row>
    <row r="189" spans="1:30" ht="15"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row>
    <row r="190" spans="1:30" ht="15"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row>
    <row r="191" spans="1:30" ht="15"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row>
    <row r="192" spans="1:30" ht="15"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row>
    <row r="193" spans="1:30" ht="15"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row>
    <row r="194" spans="1:30" ht="15"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row>
    <row r="195" spans="1:30" ht="15"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row>
    <row r="196" spans="1:30" ht="15"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row>
    <row r="197" spans="1:30" ht="15"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row>
    <row r="198" spans="1:30" ht="15"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row>
    <row r="199" spans="1:30" ht="15"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row>
    <row r="200" spans="1:30" ht="15"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row>
    <row r="201" spans="1:30" ht="15"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row>
    <row r="202" spans="1:30" ht="15"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row>
    <row r="203" spans="1:30" ht="15"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row>
    <row r="204" spans="1:30" ht="15"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row>
    <row r="205" spans="1:30" ht="15"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row>
    <row r="206" spans="1:30" ht="15"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row>
    <row r="207" spans="1:30" ht="15"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row>
    <row r="208" spans="1:30" ht="15"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row>
    <row r="209" spans="1:30" ht="15"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row>
    <row r="210" spans="1:30" ht="15"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row>
    <row r="211" spans="1:30" ht="15"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row>
    <row r="212" spans="1:30" ht="15"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row>
    <row r="213" spans="1:30" ht="15"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row>
    <row r="214" spans="1:30" ht="15"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row>
    <row r="215" spans="1:30" ht="15"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row>
    <row r="216" spans="1:30" ht="15"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row>
    <row r="217" spans="1:30" ht="15"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row>
    <row r="218" spans="1:30" ht="15"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row>
    <row r="219" spans="1:30" ht="15"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row>
    <row r="220" spans="1:30" ht="15"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row>
    <row r="221" spans="1:30" ht="15"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row>
    <row r="222" spans="1:30" ht="15"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row>
    <row r="223" spans="1:30" ht="15"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row>
    <row r="224" spans="1:30" ht="15"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row>
    <row r="225" spans="1:30" ht="15"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row>
    <row r="226" spans="1:30" ht="15"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row>
    <row r="227" spans="1:30" ht="15"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row>
    <row r="228" spans="1:30" ht="15"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row>
    <row r="229" spans="1:30" ht="15"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row>
    <row r="230" spans="1:30" ht="15"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row>
    <row r="231" spans="1:30" ht="15"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row>
    <row r="232" spans="1:30" ht="15"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row>
    <row r="233" spans="1:30" ht="15"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row>
    <row r="234" spans="1:30" ht="15"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row>
    <row r="235" spans="1:30" ht="15"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row>
    <row r="236" spans="1:30" ht="15"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row>
    <row r="237" spans="1:30" ht="15"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row>
    <row r="238" spans="1:30" ht="15"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row>
    <row r="239" spans="1:30" ht="15"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row>
    <row r="240" spans="1:30" ht="15"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row>
    <row r="241" spans="1:30" ht="15"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row>
    <row r="242" spans="1:30" ht="15"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row>
    <row r="243" spans="1:30" ht="15"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row>
    <row r="244" spans="1:30" ht="15"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row>
    <row r="245" spans="1:30" ht="15"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row>
    <row r="246" spans="1:30" ht="15"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row>
    <row r="247" spans="1:30" ht="15"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row>
    <row r="248" spans="1:30" ht="15"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row>
    <row r="249" spans="1:30" ht="15"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row>
    <row r="250" spans="1:30" ht="15"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row>
    <row r="251" spans="1:30" ht="15"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row>
    <row r="252" spans="1:30" ht="15"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row>
    <row r="253" spans="1:30" ht="15"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row>
    <row r="254" spans="1:30" ht="15"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row>
    <row r="255" spans="1:30" ht="15"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row>
    <row r="256" spans="1:30" ht="15"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row>
    <row r="257" spans="1:30" ht="15"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row>
    <row r="258" spans="1:30" ht="15"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row>
    <row r="259" spans="1:30" ht="15"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row>
    <row r="260" spans="1:30" ht="15"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row>
    <row r="261" spans="1:30" ht="15"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row>
    <row r="262" spans="1:30" ht="15"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row>
    <row r="263" spans="1:30" ht="15"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row>
    <row r="264" spans="1:30" ht="15"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row>
    <row r="265" spans="1:30" ht="15"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row>
    <row r="266" spans="1:30" ht="15"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row>
    <row r="267" spans="1:30" ht="15"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row>
    <row r="268" spans="1:30" ht="15"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row>
    <row r="269" spans="1:30" ht="15"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row>
    <row r="270" spans="1:30" ht="15"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row>
    <row r="271" spans="1:30" ht="15"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row>
    <row r="272" spans="1:30" ht="15"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row>
    <row r="273" spans="1:30" ht="15"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row>
    <row r="274" spans="1:30" ht="15"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row>
    <row r="275" spans="1:30" ht="15"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row>
    <row r="276" spans="1:30" ht="15"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row>
    <row r="277" spans="1:30" ht="15"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row>
    <row r="278" spans="1:30" ht="15"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row>
    <row r="279" spans="1:30" ht="15"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row>
    <row r="280" spans="1:30" ht="15"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row>
    <row r="281" spans="1:30" ht="15"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row>
    <row r="282" spans="1:30" ht="15"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row>
    <row r="283" spans="1:30" ht="15"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row>
    <row r="284" spans="1:30" ht="15"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row>
    <row r="285" spans="1:30" ht="15"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row>
    <row r="286" spans="1:30" ht="15"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row>
    <row r="287" spans="1:30" ht="15"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row>
    <row r="288" spans="1:30" ht="15"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row>
    <row r="289" spans="1:30" ht="15"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row>
    <row r="290" spans="1:30" ht="15"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row>
    <row r="291" spans="1:30" ht="15"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row>
    <row r="292" spans="1:30" ht="15"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row>
    <row r="293" spans="1:30" ht="15"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row>
    <row r="294" spans="1:30" ht="15"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row>
    <row r="295" spans="1:30" ht="15"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row>
    <row r="296" spans="1:30" ht="15"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row>
    <row r="297" spans="1:30" ht="15"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row>
    <row r="298" spans="1:30" ht="15"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row>
    <row r="299" spans="1:30" ht="15"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row>
    <row r="300" spans="1:30" ht="15"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row>
    <row r="301" spans="1:30" ht="15"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row>
    <row r="302" spans="1:30" ht="15"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row>
    <row r="303" spans="1:30" ht="15"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row>
    <row r="304" spans="1:30" ht="15"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row>
    <row r="305" spans="1:30" ht="15"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row>
    <row r="306" spans="1:30" ht="15"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row>
    <row r="307" spans="1:30" ht="15"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row>
    <row r="308" spans="1:30" ht="15"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row>
    <row r="309" spans="1:30" ht="15"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row>
    <row r="310" spans="1:30" ht="15"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row>
    <row r="311" spans="1:30" ht="15"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row>
    <row r="312" spans="1:30" ht="15"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row>
    <row r="313" spans="1:30" ht="15"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row>
    <row r="314" spans="1:30" ht="15"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row>
    <row r="315" spans="1:30" ht="15"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row>
    <row r="316" spans="1:30" ht="15"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row>
    <row r="317" spans="1:30" ht="15"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row>
    <row r="318" spans="1:30" ht="15"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row>
    <row r="319" spans="1:30" ht="15"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row>
    <row r="320" spans="1:30" ht="15"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row>
    <row r="321" spans="1:30" ht="15"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row>
    <row r="322" spans="1:30" ht="15"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row>
    <row r="323" spans="1:30" ht="15"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row>
    <row r="324" spans="1:30" ht="15"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row>
    <row r="325" spans="1:30" ht="15"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row>
    <row r="326" spans="1:30" ht="15"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row>
    <row r="327" spans="1:30" ht="15"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row>
    <row r="328" spans="1:30" ht="15"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row>
    <row r="329" spans="1:30" ht="15"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row>
    <row r="330" spans="1:30" ht="15"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row>
    <row r="331" spans="1:30" ht="15"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row>
    <row r="332" spans="1:30" ht="15"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row>
    <row r="333" spans="1:30" ht="15"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row>
    <row r="334" spans="1:30" ht="15"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row>
    <row r="335" spans="1:30" ht="15"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row>
    <row r="336" spans="1:30" ht="15"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row>
    <row r="337" spans="1:30" ht="15"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row>
    <row r="338" spans="1:30" ht="15"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row>
    <row r="339" spans="1:30" ht="15"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row>
    <row r="340" spans="1:30" ht="15"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row>
    <row r="341" spans="1:30" ht="15"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row>
    <row r="342" spans="1:30" ht="15"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row>
    <row r="343" spans="1:30" ht="15"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row>
    <row r="344" spans="1:30" ht="15"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row>
    <row r="345" spans="1:30" ht="15"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row>
    <row r="346" spans="1:30" ht="15"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row>
    <row r="347" spans="1:30" ht="15"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row>
    <row r="348" spans="1:30" ht="15"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row>
    <row r="349" spans="1:30" ht="15"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row>
    <row r="350" spans="1:30" ht="15"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row>
    <row r="351" spans="1:30" ht="15"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row>
    <row r="352" spans="1:30" ht="15"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row>
    <row r="353" spans="1:30" ht="15"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row>
    <row r="354" spans="1:30" ht="15"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row>
    <row r="355" spans="1:30" ht="15"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row>
    <row r="356" spans="1:30" ht="15"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row>
    <row r="357" spans="1:30" ht="15"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row>
    <row r="358" spans="1:30" ht="15"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row>
    <row r="359" spans="1:30" ht="15"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row>
    <row r="360" spans="1:30" ht="15"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row>
    <row r="361" spans="1:30" ht="15"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row>
    <row r="362" spans="1:30" ht="15"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row>
    <row r="363" spans="1:30" ht="15"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row>
    <row r="364" spans="1:30" ht="15"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row>
    <row r="365" spans="1:30" ht="15"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row>
    <row r="366" spans="1:30" ht="15"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row>
    <row r="367" spans="1:30" ht="15"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row>
    <row r="368" spans="1:30" ht="15"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row>
    <row r="369" spans="1:30" ht="15"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row>
    <row r="370" spans="1:30" ht="15"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row>
    <row r="371" spans="1:30" ht="15"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row>
    <row r="372" spans="1:30" ht="15"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row>
    <row r="373" spans="1:30" ht="15"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row>
    <row r="374" spans="1:30" ht="15"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row>
    <row r="375" spans="1:30" ht="15"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row>
    <row r="376" spans="1:30" ht="15"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row>
    <row r="377" spans="1:30" ht="15"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row>
    <row r="378" spans="1:30" ht="15"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row>
    <row r="379" spans="1:30" ht="15"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row>
    <row r="380" spans="1:30" ht="15"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row>
    <row r="381" spans="1:30" ht="15"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row>
    <row r="382" spans="1:30" ht="15"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row>
    <row r="383" spans="1:30" ht="15"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row>
    <row r="384" spans="1:30" ht="15"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row>
    <row r="385" spans="1:30" ht="15"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row>
    <row r="386" spans="1:30" ht="15"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row>
    <row r="387" spans="1:30" ht="15"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row>
    <row r="388" spans="1:30" ht="15"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row>
    <row r="389" spans="1:30" ht="15"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row>
    <row r="390" spans="1:30" ht="15"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row>
    <row r="391" spans="1:30" ht="15"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row>
    <row r="392" spans="1:30" ht="15"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row>
    <row r="393" spans="1:30" ht="15"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row>
    <row r="394" spans="1:30" ht="15"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row>
    <row r="395" spans="1:30" ht="15"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row>
    <row r="396" spans="1:30" ht="15"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row>
    <row r="397" spans="1:30" ht="15"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row>
    <row r="398" spans="1:30" ht="15"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row>
    <row r="399" spans="1:30" ht="15"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row>
    <row r="400" spans="1:30" ht="15"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row>
    <row r="401" spans="1:30" ht="15"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row>
    <row r="402" spans="1:30" ht="15"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row>
    <row r="403" spans="1:30" ht="15"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row>
    <row r="404" spans="1:30" ht="15"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row>
    <row r="405" spans="1:30" ht="15"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row>
    <row r="406" spans="1:30" ht="15"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row>
    <row r="407" spans="1:30" ht="15"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row>
    <row r="408" spans="1:30" ht="15"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row>
    <row r="409" spans="1:30" ht="15"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row>
    <row r="410" spans="1:30" ht="15"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row>
    <row r="411" spans="1:30" ht="15"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row>
    <row r="412" spans="1:30" ht="15"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row>
    <row r="413" spans="1:30" ht="15"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row>
    <row r="414" spans="1:30" ht="15"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row>
    <row r="415" spans="1:30" ht="15"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row>
    <row r="416" spans="1:30" ht="15"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row>
    <row r="417" spans="1:30" ht="15"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row>
    <row r="418" spans="1:30" ht="15"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row>
    <row r="419" spans="1:30" ht="15"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row>
    <row r="420" spans="1:30" ht="15"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row>
    <row r="421" spans="1:30" ht="15"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row>
    <row r="422" spans="1:30" ht="15"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row>
    <row r="423" spans="1:30" ht="15"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row>
    <row r="424" spans="1:30" ht="15"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row>
    <row r="425" spans="1:30" ht="15"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row>
    <row r="426" spans="1:30" ht="15"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row>
    <row r="427" spans="1:30" ht="15"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row>
    <row r="428" spans="1:30" ht="15"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row>
    <row r="429" spans="1:30" ht="15"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row>
    <row r="430" spans="1:30" ht="15"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row>
    <row r="431" spans="1:30" ht="15"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row>
    <row r="432" spans="1:30" ht="15"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row>
    <row r="433" spans="1:30" ht="15"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row>
    <row r="434" spans="1:30" ht="15"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row>
    <row r="435" spans="1:30" ht="15"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row>
    <row r="436" spans="1:30" ht="15"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row>
    <row r="437" spans="1:30" ht="15"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row>
    <row r="438" spans="1:30" ht="15"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row>
    <row r="439" spans="1:30" ht="15"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row>
    <row r="440" spans="1:30" ht="15"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row>
    <row r="441" spans="1:30" ht="15"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row>
    <row r="442" spans="1:30" ht="15"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row>
    <row r="443" spans="1:30" ht="15"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row>
    <row r="444" spans="1:30" ht="15"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row>
    <row r="445" spans="1:30" ht="15"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row>
    <row r="446" spans="1:30" ht="15"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row>
    <row r="447" spans="1:30" ht="15"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row>
    <row r="448" spans="1:30" ht="15"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row>
    <row r="449" spans="1:30" ht="15"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row>
    <row r="450" spans="1:30" ht="15"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row>
    <row r="451" spans="1:30" ht="15"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row>
    <row r="452" spans="1:30" ht="15"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row>
    <row r="453" spans="1:30" ht="15"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row>
    <row r="454" spans="1:30" ht="15"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row>
    <row r="455" spans="1:30" ht="15"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row>
    <row r="456" spans="1:30" ht="15"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row>
    <row r="457" spans="1:30" ht="15"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row>
    <row r="458" spans="1:30" ht="15"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row>
    <row r="459" spans="1:30" ht="15"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row>
    <row r="460" spans="1:30" ht="15"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row>
    <row r="461" spans="1:30" ht="15"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row>
    <row r="462" spans="1:30" ht="15"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row>
    <row r="463" spans="1:30" ht="15"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row>
    <row r="464" spans="1:30" ht="15"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row>
    <row r="465" spans="1:30" ht="15"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row>
    <row r="466" spans="1:30" ht="15"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row>
    <row r="467" spans="1:30" ht="15"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row>
    <row r="468" spans="1:30" ht="15"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row>
    <row r="469" spans="1:30" ht="15"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row>
    <row r="470" spans="1:30" ht="15"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row>
    <row r="471" spans="1:30" ht="15"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row>
    <row r="472" spans="1:30" ht="15"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row>
    <row r="473" spans="1:30" ht="15"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row>
    <row r="474" spans="1:30" ht="15"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row>
    <row r="475" spans="1:30" ht="15"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row>
    <row r="476" spans="1:30" ht="15"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row>
    <row r="477" spans="1:30" ht="15"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row>
    <row r="478" spans="1:30" ht="15"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row>
    <row r="479" spans="1:30" ht="15"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row>
    <row r="480" spans="1:30" ht="15"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row>
    <row r="481" spans="1:30" ht="15"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row>
    <row r="482" spans="1:30" ht="15"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row>
    <row r="483" spans="1:30" ht="15"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row>
    <row r="484" spans="1:30" ht="15"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row>
    <row r="485" spans="1:30" ht="15"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row>
    <row r="486" spans="1:30" ht="15"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row>
    <row r="487" spans="1:30" ht="15"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row>
    <row r="488" spans="1:30" ht="15"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row>
    <row r="489" spans="1:30" ht="15"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row>
    <row r="490" spans="1:30" ht="15"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row>
    <row r="491" spans="1:30" ht="15"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row>
    <row r="492" spans="1:30" ht="15"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row>
    <row r="493" spans="1:30" ht="15"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row>
    <row r="494" spans="1:30" ht="15"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row>
    <row r="495" spans="1:30" ht="15"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row>
    <row r="496" spans="1:30" ht="15"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row>
    <row r="497" spans="1:30" ht="15"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row>
    <row r="498" spans="1:30" ht="15"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row>
    <row r="499" spans="1:30" ht="15"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row>
    <row r="500" spans="1:30" ht="15"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row>
    <row r="501" spans="1:30" ht="15"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row>
    <row r="502" spans="1:30" ht="15"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row>
    <row r="503" spans="1:30" ht="15"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row>
    <row r="504" spans="1:30" ht="15"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row>
    <row r="505" spans="1:30" ht="15"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row>
    <row r="506" spans="1:30" ht="15"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row>
    <row r="507" spans="1:30" ht="15"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row>
    <row r="508" spans="1:30" ht="15"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row>
    <row r="509" spans="1:30" ht="15"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row>
    <row r="510" spans="1:30" ht="15"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row>
    <row r="511" spans="1:30" ht="15"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row>
    <row r="512" spans="1:30" ht="15"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row>
    <row r="513" spans="1:30" ht="15"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row>
    <row r="514" spans="1:30" ht="15"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row>
    <row r="515" spans="1:30" ht="15"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row>
    <row r="516" spans="1:30" ht="15"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row>
    <row r="517" spans="1:30" ht="15"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row>
    <row r="518" spans="1:30" ht="15"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row>
    <row r="519" spans="1:30" ht="15"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row>
    <row r="520" spans="1:30" ht="15"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row>
    <row r="521" spans="1:30" ht="15"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row>
    <row r="522" spans="1:30" ht="15"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row>
    <row r="523" spans="1:30" ht="15"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row>
    <row r="524" spans="1:30" ht="15"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row>
    <row r="525" spans="1:30" ht="15"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row>
    <row r="526" spans="1:30" ht="15"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row>
    <row r="527" spans="1:30" ht="15"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row>
    <row r="528" spans="1:30" ht="15"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row>
    <row r="529" spans="1:30" ht="15"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row>
    <row r="530" spans="1:30" ht="15"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row>
    <row r="531" spans="1:30" ht="15"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row>
    <row r="532" spans="1:30" ht="15"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row>
    <row r="533" spans="1:30" ht="15"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row>
    <row r="534" spans="1:30" ht="15"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row>
    <row r="535" spans="1:30" ht="15"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row>
    <row r="536" spans="1:30" ht="15"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row>
    <row r="537" spans="1:30" ht="15"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row>
    <row r="538" spans="1:30" ht="15"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row>
    <row r="539" spans="1:30" ht="15"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row>
    <row r="540" spans="1:30" ht="15"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row>
    <row r="541" spans="1:30" ht="15"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row>
    <row r="542" spans="1:30" ht="15"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row>
    <row r="543" spans="1:30" ht="15"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row>
    <row r="544" spans="1:30" ht="15"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row>
    <row r="545" spans="1:30" ht="15"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row>
    <row r="546" spans="1:30" ht="15"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row>
    <row r="547" spans="1:30" ht="15"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row>
    <row r="548" spans="1:30" ht="15"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row>
    <row r="549" spans="1:30" ht="15"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row>
    <row r="550" spans="1:30" ht="15"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row>
    <row r="551" spans="1:30" ht="15"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row>
    <row r="552" spans="1:30" ht="15"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row>
    <row r="553" spans="1:30" ht="15"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row>
    <row r="554" spans="1:30" ht="15"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row>
    <row r="555" spans="1:30" ht="15"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row>
    <row r="556" spans="1:30" ht="15"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row>
    <row r="557" spans="1:30" ht="15"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row>
    <row r="558" spans="1:30" ht="15"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row>
    <row r="559" spans="1:30" ht="15"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row>
    <row r="560" spans="1:30" ht="15"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row>
    <row r="561" spans="1:30" ht="15"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row>
    <row r="562" spans="1:30" ht="15"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row>
    <row r="563" spans="1:30" ht="15"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row>
    <row r="564" spans="1:30" ht="15"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row>
    <row r="565" spans="1:30" ht="15"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row>
    <row r="566" spans="1:30" ht="15"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row>
    <row r="567" spans="1:30" ht="15"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row>
    <row r="568" spans="1:30" ht="15"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row>
    <row r="569" spans="1:30" ht="15"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row>
    <row r="570" spans="1:30" ht="15"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row>
    <row r="571" spans="1:30" ht="15"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row>
    <row r="572" spans="1:30" ht="15"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row>
    <row r="573" spans="1:30" ht="15"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row>
    <row r="574" spans="1:30" ht="15"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row>
    <row r="575" spans="1:30" ht="15"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row>
    <row r="576" spans="1:30" ht="15"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row>
    <row r="577" spans="1:30" ht="15"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row>
    <row r="578" spans="1:30" ht="15"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row>
    <row r="579" spans="1:30" ht="15"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row>
    <row r="580" spans="1:30" ht="15"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row>
    <row r="581" spans="1:30" ht="15"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row>
    <row r="582" spans="1:30" ht="15"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row>
    <row r="583" spans="1:30" ht="15"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row>
    <row r="584" spans="1:30" ht="15"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row>
    <row r="585" spans="1:30" ht="15"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row>
    <row r="586" spans="1:30" ht="15"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row>
    <row r="587" spans="1:30" ht="15"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row>
    <row r="588" spans="1:30" ht="15"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row>
    <row r="589" spans="1:30" ht="15"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row>
    <row r="590" spans="1:30" ht="15"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row>
    <row r="591" spans="1:30" ht="15"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row>
    <row r="592" spans="1:30" ht="15"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row>
    <row r="593" spans="1:30" ht="15"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row>
    <row r="594" spans="1:30" ht="15"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row>
    <row r="595" spans="1:30" ht="15"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row>
    <row r="596" spans="1:30" ht="15"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row>
    <row r="597" spans="1:30" ht="15"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row>
    <row r="598" spans="1:30" ht="15"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row>
    <row r="599" spans="1:30" ht="15"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row>
    <row r="600" spans="1:30" ht="15"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row>
    <row r="601" spans="1:30" ht="15"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row>
    <row r="602" spans="1:30" ht="15"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row>
    <row r="603" spans="1:30" ht="15"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row>
    <row r="604" spans="1:30" ht="15"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row>
    <row r="605" spans="1:30" ht="15"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row>
    <row r="606" spans="1:30" ht="15"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row>
    <row r="607" spans="1:30" ht="15"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row>
    <row r="608" spans="1:30" ht="15"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row>
    <row r="609" spans="1:30" ht="15"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row>
    <row r="610" spans="1:30" ht="15"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row>
    <row r="611" spans="1:30" ht="15"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row>
    <row r="612" spans="1:30" ht="15"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row>
    <row r="613" spans="1:30" ht="15"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row>
    <row r="614" spans="1:30" ht="15"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row>
    <row r="615" spans="1:30" ht="15"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row>
    <row r="616" spans="1:30" ht="15"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row>
    <row r="617" spans="1:30" ht="15"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row>
    <row r="618" spans="1:30" ht="15"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row>
    <row r="619" spans="1:30" ht="15"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row>
    <row r="620" spans="1:30" ht="15"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row>
    <row r="621" spans="1:30" ht="15"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row>
    <row r="622" spans="1:30" ht="15"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row>
    <row r="623" spans="1:30" ht="15"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row>
    <row r="624" spans="1:30" ht="15"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row>
    <row r="625" spans="1:30" ht="15"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row>
    <row r="626" spans="1:30" ht="15"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row>
    <row r="627" spans="1:30" ht="15"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row>
    <row r="628" spans="1:30" ht="15"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row>
    <row r="629" spans="1:30" ht="15"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row>
    <row r="630" spans="1:30" ht="15"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row>
    <row r="631" spans="1:30" ht="15"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row>
    <row r="632" spans="1:30" ht="15"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row>
    <row r="633" spans="1:30" ht="15"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row>
    <row r="634" spans="1:30" ht="15"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row>
    <row r="635" spans="1:30" ht="15"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row>
    <row r="636" spans="1:30" ht="15"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row>
    <row r="637" spans="1:30" ht="15"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row>
    <row r="638" spans="1:30" ht="15"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row>
    <row r="639" spans="1:30" ht="15"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row>
    <row r="640" spans="1:30" ht="15"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row>
    <row r="641" spans="1:30" ht="15"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row>
    <row r="642" spans="1:30" ht="15"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row>
    <row r="643" spans="1:30" ht="15"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row>
    <row r="644" spans="1:30" ht="15"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row>
    <row r="645" spans="1:30" ht="15"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row>
    <row r="646" spans="1:30" ht="15"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row>
    <row r="647" spans="1:30" ht="15"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row>
    <row r="648" spans="1:30" ht="15"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row>
    <row r="649" spans="1:30" ht="15"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row>
    <row r="650" spans="1:30" ht="15"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row>
    <row r="651" spans="1:30" ht="15"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row>
    <row r="652" spans="1:30" ht="15"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row>
    <row r="653" spans="1:30" ht="15"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row>
    <row r="654" spans="1:30" ht="15"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row>
    <row r="655" spans="1:30" ht="15"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row>
    <row r="656" spans="1:30" ht="15"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row>
    <row r="657" spans="1:30" ht="15"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row>
    <row r="658" spans="1:30" ht="15"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row>
    <row r="659" spans="1:30" ht="15"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row>
    <row r="660" spans="1:30" ht="15"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row>
    <row r="661" spans="1:30" ht="15"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row>
    <row r="662" spans="1:30" ht="15"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row>
    <row r="663" spans="1:30" ht="15"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row>
    <row r="664" spans="1:30" ht="15"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row>
    <row r="665" spans="1:30" ht="15"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row>
    <row r="666" spans="1:30" ht="15"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row>
    <row r="667" spans="1:30" ht="15"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row>
    <row r="668" spans="1:30" ht="15"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row>
    <row r="669" spans="1:30" ht="15"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row>
    <row r="670" spans="1:30" ht="15"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row>
    <row r="671" spans="1:30" ht="15"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row>
    <row r="672" spans="1:30" ht="15"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row>
    <row r="673" spans="1:30" ht="15"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row>
    <row r="674" spans="1:30" ht="15"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row>
    <row r="675" spans="1:30" ht="15"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row>
    <row r="676" spans="1:30" ht="15"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row>
    <row r="677" spans="1:30" ht="15"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row>
    <row r="678" spans="1:30" ht="15"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row>
    <row r="679" spans="1:30" ht="15"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row>
    <row r="680" spans="1:30" ht="15"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row>
    <row r="681" spans="1:30" ht="15"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row>
    <row r="682" spans="1:30" ht="15"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row>
    <row r="683" spans="1:30" ht="15"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row>
    <row r="684" spans="1:30" ht="15"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row>
    <row r="685" spans="1:30" ht="15"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row>
    <row r="686" spans="1:30" ht="15"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row>
    <row r="687" spans="1:30" ht="15"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row>
    <row r="688" spans="1:30" ht="15"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row>
    <row r="689" spans="1:30" ht="15"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row>
    <row r="690" spans="1:30" ht="15"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row>
    <row r="691" spans="1:30" ht="15"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row>
    <row r="692" spans="1:30" ht="15"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row>
    <row r="693" spans="1:30" ht="15"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row>
    <row r="694" spans="1:30" ht="15"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row>
    <row r="695" spans="1:30" ht="15"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row>
    <row r="696" spans="1:30" ht="15"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row>
    <row r="697" spans="1:30" ht="15"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row>
    <row r="698" spans="1:30" ht="15"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row>
    <row r="699" spans="1:30" ht="15"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row>
    <row r="700" spans="1:30" ht="15"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row>
    <row r="701" spans="1:30" ht="15"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row>
    <row r="702" spans="1:30" ht="15"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row>
    <row r="703" spans="1:30" ht="15"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row>
    <row r="704" spans="1:30" ht="15"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row>
    <row r="705" spans="1:30" ht="15"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row>
    <row r="706" spans="1:30" ht="15"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row>
    <row r="707" spans="1:30" ht="15"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row>
    <row r="708" spans="1:30" ht="15"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row>
    <row r="709" spans="1:30" ht="15"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row>
    <row r="710" spans="1:30" ht="15"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row>
    <row r="711" spans="1:30" ht="15"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row>
    <row r="712" spans="1:30" ht="15"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row>
    <row r="713" spans="1:30" ht="15"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row>
    <row r="714" spans="1:30" ht="15"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row>
    <row r="715" spans="1:30" ht="15"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row>
    <row r="716" spans="1:30" ht="15"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row>
    <row r="717" spans="1:30" ht="15"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row>
    <row r="718" spans="1:30" ht="15"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row>
    <row r="719" spans="1:30" ht="15"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row>
    <row r="720" spans="1:30" ht="15"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row>
    <row r="721" spans="1:30" ht="15"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row>
    <row r="722" spans="1:30" ht="15"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row>
    <row r="723" spans="1:30" ht="15"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row>
    <row r="724" spans="1:30" ht="15"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row>
    <row r="725" spans="1:30" ht="15"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row>
    <row r="726" spans="1:30" ht="15"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row>
    <row r="727" spans="1:30" ht="15"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row>
    <row r="728" spans="1:30" ht="15"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row>
    <row r="729" spans="1:30" ht="15"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row>
    <row r="730" spans="1:30" ht="15"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row>
    <row r="731" spans="1:30" ht="15"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row>
    <row r="732" spans="1:30" ht="15"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row>
    <row r="733" spans="1:30" ht="15"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row>
    <row r="734" spans="1:30" ht="15"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row>
    <row r="735" spans="1:30" ht="15"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row>
    <row r="736" spans="1:30" ht="15"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row>
    <row r="737" spans="1:30" ht="15"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row>
    <row r="738" spans="1:30" ht="15"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row>
    <row r="739" spans="1:30" ht="15"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row>
    <row r="740" spans="1:30" ht="15"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row>
    <row r="741" spans="1:30" ht="15"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row>
    <row r="742" spans="1:30" ht="15"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row>
    <row r="743" spans="1:30" ht="15"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row>
    <row r="744" spans="1:30" ht="15"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row>
    <row r="745" spans="1:30" ht="15"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row>
    <row r="746" spans="1:30" ht="15"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row>
    <row r="747" spans="1:30" ht="15"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row>
    <row r="748" spans="1:30" ht="15"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row>
    <row r="749" spans="1:30" ht="15"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row>
    <row r="750" spans="1:30" ht="15"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row>
    <row r="751" spans="1:30" ht="15"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row>
    <row r="752" spans="1:30" ht="15"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row>
    <row r="753" spans="1:30" ht="15"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row>
    <row r="754" spans="1:30" ht="15"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row>
    <row r="755" spans="1:30" ht="15"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row>
    <row r="756" spans="1:30" ht="15"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row>
    <row r="757" spans="1:30" ht="15"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row>
    <row r="758" spans="1:30" ht="15"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row>
    <row r="759" spans="1:30" ht="15"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row>
    <row r="760" spans="1:30" ht="15"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row>
    <row r="761" spans="1:30" ht="15"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row>
    <row r="762" spans="1:30" ht="15"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row>
    <row r="763" spans="1:30" ht="15"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row>
    <row r="764" spans="1:30" ht="15"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row>
    <row r="765" spans="1:30" ht="15"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row>
    <row r="766" spans="1:30" ht="15"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row>
    <row r="767" spans="1:30" ht="15"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row>
    <row r="768" spans="1:30" ht="15"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row>
    <row r="769" spans="1:30" ht="15"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row>
    <row r="770" spans="1:30" ht="15"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row>
    <row r="771" spans="1:30" ht="15"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row>
    <row r="772" spans="1:30" ht="15"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row>
    <row r="773" spans="1:30" ht="15"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row>
    <row r="774" spans="1:30" ht="15"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row>
    <row r="775" spans="1:30" ht="15"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row>
    <row r="776" spans="1:30" ht="15"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row>
    <row r="777" spans="1:30" ht="15"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row>
    <row r="778" spans="1:30" ht="15"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row>
    <row r="779" spans="1:30" ht="15"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row>
    <row r="780" spans="1:30" ht="15"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row>
    <row r="781" spans="1:30" ht="15"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row>
    <row r="782" spans="1:30" ht="15"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row>
    <row r="783" spans="1:30" ht="15"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row>
    <row r="784" spans="1:30" ht="15"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row>
    <row r="785" spans="1:30" ht="15"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row>
    <row r="786" spans="1:30" ht="15"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row>
    <row r="787" spans="1:30" ht="15"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row>
    <row r="788" spans="1:30" ht="15"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row>
    <row r="789" spans="1:30" ht="15"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row>
    <row r="790" spans="1:30" ht="15"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row>
    <row r="791" spans="1:30" ht="15"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row>
    <row r="792" spans="1:30" ht="15"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row>
    <row r="793" spans="1:30" ht="15"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row>
    <row r="794" spans="1:30" ht="15"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row>
    <row r="795" spans="1:30" ht="15"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row>
    <row r="796" spans="1:30" ht="15"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row>
    <row r="797" spans="1:30" ht="15"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row>
    <row r="798" spans="1:30" ht="15"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row>
    <row r="799" spans="1:30" ht="15"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row>
    <row r="800" spans="1:30" ht="15"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row>
    <row r="801" spans="1:30" ht="15"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row>
    <row r="802" spans="1:30" ht="15"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row>
    <row r="803" spans="1:30" ht="15"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row>
    <row r="804" spans="1:30" ht="15"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row>
    <row r="805" spans="1:30" ht="15"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row>
    <row r="806" spans="1:30" ht="15"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row>
    <row r="807" spans="1:30" ht="15"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row>
    <row r="808" spans="1:30" ht="15"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row>
    <row r="809" spans="1:30" ht="15"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row>
    <row r="810" spans="1:30" ht="15"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row>
    <row r="811" spans="1:30" ht="15"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row>
    <row r="812" spans="1:30" ht="15"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row>
    <row r="813" spans="1:30" ht="15"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row>
    <row r="814" spans="1:30" ht="15"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row>
    <row r="815" spans="1:30" ht="15"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row>
    <row r="816" spans="1:30" ht="15"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row>
    <row r="817" spans="1:30" ht="15"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row>
    <row r="818" spans="1:30" ht="15"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row>
    <row r="819" spans="1:30" ht="15"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row>
    <row r="820" spans="1:30" ht="15"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row>
    <row r="821" spans="1:30" ht="15"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row>
    <row r="822" spans="1:30" ht="15"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row>
    <row r="823" spans="1:30" ht="15"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row>
    <row r="824" spans="1:30" ht="15"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row>
    <row r="825" spans="1:30" ht="15"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row>
    <row r="826" spans="1:30" ht="15"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row>
    <row r="827" spans="1:30" ht="15"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row>
    <row r="828" spans="1:30" ht="15"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row>
    <row r="829" spans="1:30" ht="15"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row>
    <row r="830" spans="1:30" ht="15"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row>
    <row r="831" spans="1:30" ht="15"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row>
    <row r="832" spans="1:30" ht="15"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row>
    <row r="833" spans="1:30" ht="15"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row>
    <row r="834" spans="1:30" ht="15"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row>
    <row r="835" spans="1:30" ht="15"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row>
    <row r="836" spans="1:30" ht="15"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row>
    <row r="837" spans="1:30" ht="15"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row>
    <row r="838" spans="1:30" ht="15"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row>
    <row r="839" spans="1:30" ht="15"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row>
    <row r="840" spans="1:30" ht="15"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row>
    <row r="841" spans="1:30" ht="15"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row>
    <row r="842" spans="1:30" ht="15"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row>
    <row r="843" spans="1:30" ht="15"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row>
    <row r="844" spans="1:30" ht="15"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row>
    <row r="845" spans="1:30" ht="15"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row>
    <row r="846" spans="1:30" ht="15"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row>
    <row r="847" spans="1:30" ht="15"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row>
    <row r="848" spans="1:30" ht="15"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row>
    <row r="849" spans="1:30" ht="15"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row>
    <row r="850" spans="1:30" ht="15"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row>
    <row r="851" spans="1:30" ht="15"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row>
    <row r="852" spans="1:30" ht="15"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row>
    <row r="853" spans="1:30" ht="15"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row>
    <row r="854" spans="1:30" ht="15"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row>
    <row r="855" spans="1:30" ht="15"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row>
    <row r="856" spans="1:30" ht="15"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row>
    <row r="857" spans="1:30" ht="15"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row>
    <row r="858" spans="1:30" ht="15"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row>
    <row r="859" spans="1:30" ht="15"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row>
    <row r="860" spans="1:30" ht="15"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row>
    <row r="861" spans="1:30" ht="15"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row>
    <row r="862" spans="1:30" ht="15"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row>
    <row r="863" spans="1:30" ht="15"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row>
    <row r="864" spans="1:30" ht="15"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row>
    <row r="865" spans="1:30" ht="15"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row>
    <row r="866" spans="1:30" ht="15"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row>
    <row r="867" spans="1:30" ht="15"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row>
    <row r="868" spans="1:30" ht="15"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row>
    <row r="869" spans="1:30" ht="15"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row>
    <row r="870" spans="1:30" ht="15"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row>
    <row r="871" spans="1:30" ht="15"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row>
    <row r="872" spans="1:30" ht="15"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row>
    <row r="873" spans="1:30" ht="15"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row>
    <row r="874" spans="1:30" ht="15"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row>
    <row r="875" spans="1:30" ht="15"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row>
    <row r="876" spans="1:30" ht="15"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row>
    <row r="877" spans="1:30" ht="15"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row>
    <row r="878" spans="1:30" ht="15"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row>
    <row r="879" spans="1:30" ht="15"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row>
    <row r="880" spans="1:30" ht="15"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row>
    <row r="881" spans="1:30" ht="15"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row>
    <row r="882" spans="1:30" ht="15"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row>
    <row r="883" spans="1:30" ht="15"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row>
    <row r="884" spans="1:30" ht="15"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row>
    <row r="885" spans="1:30" ht="15"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row>
    <row r="886" spans="1:30" ht="15"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row>
    <row r="887" spans="1:30" ht="15"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row>
    <row r="888" spans="1:30" ht="15"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row>
    <row r="889" spans="1:30" ht="15"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row>
    <row r="890" spans="1:30" ht="15"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row>
    <row r="891" spans="1:30" ht="15"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row>
    <row r="892" spans="1:30" ht="15"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row>
    <row r="893" spans="1:30" ht="15"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row>
    <row r="894" spans="1:30" ht="15"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row>
    <row r="895" spans="1:30" ht="15"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row>
    <row r="896" spans="1:30" ht="15"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row>
    <row r="897" spans="1:30" ht="15"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row>
    <row r="898" spans="1:30" ht="15"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row>
    <row r="899" spans="1:30" ht="15"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row>
    <row r="900" spans="1:30" ht="15"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row>
    <row r="901" spans="1:30" ht="15"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row>
    <row r="902" spans="1:30" ht="15"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row>
    <row r="903" spans="1:30" ht="15"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row>
    <row r="904" spans="1:30" ht="15"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row>
    <row r="905" spans="1:30" ht="15"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row>
    <row r="906" spans="1:30" ht="15"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row>
    <row r="907" spans="1:30" ht="15"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row>
    <row r="908" spans="1:30" ht="15"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row>
    <row r="909" spans="1:30" ht="15"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row>
    <row r="910" spans="1:30" ht="15"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row>
    <row r="911" spans="1:30" ht="15"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row>
    <row r="912" spans="1:30" ht="15"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row>
    <row r="913" spans="1:30" ht="15"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row>
    <row r="914" spans="1:30" ht="15"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row>
    <row r="915" spans="1:30" ht="15"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row>
    <row r="916" spans="1:30" ht="15"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row>
    <row r="917" spans="1:30" ht="15"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row>
    <row r="918" spans="1:30" ht="15"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row>
    <row r="919" spans="1:30" ht="15"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row>
    <row r="920" spans="1:30" ht="15"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row>
    <row r="921" spans="1:30" ht="15"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row>
    <row r="922" spans="1:30" ht="15"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row>
    <row r="923" spans="1:30" ht="15"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row>
    <row r="924" spans="1:30" ht="15"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row>
    <row r="925" spans="1:30" ht="15"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row>
    <row r="926" spans="1:30" ht="15"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row>
    <row r="927" spans="1:30" ht="15"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row>
    <row r="928" spans="1:30" ht="15"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row>
    <row r="929" spans="1:30" ht="15"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row>
    <row r="930" spans="1:30" ht="15"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row>
    <row r="931" spans="1:30" ht="15"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row>
    <row r="932" spans="1:30" ht="15"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row>
    <row r="933" spans="1:30" ht="15"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row>
    <row r="934" spans="1:30" ht="15"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row>
    <row r="935" spans="1:30" ht="15"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row>
    <row r="936" spans="1:30" ht="15"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row>
    <row r="937" spans="1:30" ht="15"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row>
    <row r="938" spans="1:30" ht="15"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row>
    <row r="939" spans="1:30" ht="15"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row>
    <row r="940" spans="1:30" ht="15"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row>
    <row r="941" spans="1:30" ht="15"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row>
    <row r="942" spans="1:30" ht="15"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row>
    <row r="943" spans="1:30" ht="15"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row>
    <row r="944" spans="1:30" ht="15"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row>
    <row r="945" spans="1:30" ht="15"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row>
    <row r="946" spans="1:30" ht="15"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row>
    <row r="947" spans="1:30" ht="15"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row>
    <row r="948" spans="1:30" ht="15"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row>
    <row r="949" spans="1:30" ht="15"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row>
    <row r="950" spans="1:30" ht="15"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row>
    <row r="951" spans="1:30" ht="15"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row>
    <row r="952" spans="1:30" ht="15"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row>
    <row r="953" spans="1:30" ht="15"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row>
    <row r="954" spans="1:30" ht="15"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row>
    <row r="955" spans="1:30" ht="15"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row>
    <row r="956" spans="1:30" ht="15"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row>
    <row r="957" spans="1:30" ht="15"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row>
    <row r="958" spans="1:30" ht="15"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row>
    <row r="959" spans="1:30" ht="15"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row>
    <row r="960" spans="1:30" ht="15"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row>
    <row r="961" spans="1:30" ht="15"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row>
    <row r="962" spans="1:30" ht="15"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row>
    <row r="963" spans="1:30" ht="15"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row>
    <row r="964" spans="1:30" ht="15"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row>
    <row r="965" spans="1:30" ht="15"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row>
    <row r="966" spans="1:30" ht="15"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row>
    <row r="967" spans="1:30" ht="15"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row>
    <row r="968" spans="1:30" ht="15"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row>
    <row r="969" spans="1:30" ht="15"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row>
    <row r="970" spans="1:30" ht="15"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row>
    <row r="971" spans="1:30" ht="15"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row>
    <row r="972" spans="1:30" ht="15"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row>
    <row r="973" spans="1:30" ht="15"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row>
    <row r="974" spans="1:30" ht="15"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row>
    <row r="975" spans="1:30" ht="15"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row>
    <row r="976" spans="1:30" ht="15"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row>
    <row r="977" spans="1:30" ht="15"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row>
    <row r="978" spans="1:30" ht="15"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row>
    <row r="979" spans="1:30" ht="15"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row>
    <row r="980" spans="1:30" ht="15"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row>
    <row r="981" spans="1:30" ht="15"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row>
    <row r="982" spans="1:30" ht="15"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row>
    <row r="983" spans="1:30" ht="15"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row>
    <row r="984" spans="1:30" ht="15"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row>
    <row r="985" spans="1:30" ht="15"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row>
    <row r="986" spans="1:30" ht="15"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row>
    <row r="987" spans="1:30" ht="15"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row>
    <row r="988" spans="1:30" ht="15"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row>
    <row r="989" spans="1:30" ht="15"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row>
    <row r="990" spans="1:30" ht="15"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row>
    <row r="991" spans="1:30" ht="15"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row>
    <row r="992" spans="1:30" ht="15"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row>
    <row r="993" spans="1:30" ht="15"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row>
    <row r="994" spans="1:30" ht="15"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row>
    <row r="995" spans="1:30" ht="15"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row>
    <row r="996" spans="1:30" ht="15"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row>
    <row r="997" spans="1:30" ht="15"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row>
    <row r="998" spans="1:30" ht="15"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row>
    <row r="999" spans="1:30" ht="15"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row>
    <row r="1000" spans="1:30" ht="15"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row>
  </sheetData>
  <mergeCells count="14">
    <mergeCell ref="A1:I1"/>
    <mergeCell ref="A2:A5"/>
    <mergeCell ref="B2:B5"/>
    <mergeCell ref="C2:C5"/>
    <mergeCell ref="D2:D5"/>
    <mergeCell ref="E2:J3"/>
    <mergeCell ref="E4:E5"/>
    <mergeCell ref="F4:F5"/>
    <mergeCell ref="A99:C99"/>
    <mergeCell ref="G4:G5"/>
    <mergeCell ref="H4:H5"/>
    <mergeCell ref="K2:AD2"/>
    <mergeCell ref="I4:I5"/>
    <mergeCell ref="J4:J5"/>
  </mergeCells>
  <pageMargins left="0.19685039370078741" right="0.19685039370078741" top="0.78740157480314965" bottom="0.19685039370078741" header="0" footer="0"/>
  <pageSetup paperSize="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Перечень мониторингов</vt:lpstr>
      <vt:lpstr>МО детально</vt:lpstr>
      <vt:lpstr>Распечатать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Чурсина Ирина Ильдаровна</dc:creator>
  <cp:lastModifiedBy>Паряева Дарья Викторовна</cp:lastModifiedBy>
  <cp:lastPrinted>2024-03-06T10:28:35Z</cp:lastPrinted>
  <dcterms:created xsi:type="dcterms:W3CDTF">2023-09-07T11:02:18Z</dcterms:created>
  <dcterms:modified xsi:type="dcterms:W3CDTF">2024-03-06T11:27:15Z</dcterms:modified>
</cp:coreProperties>
</file>